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10365" activeTab="0"/>
  </bookViews>
  <sheets>
    <sheet name="problème directe" sheetId="1" r:id="rId1"/>
    <sheet name="problème inverse" sheetId="2" r:id="rId2"/>
  </sheets>
  <definedNames/>
  <calcPr fullCalcOnLoad="1"/>
</workbook>
</file>

<file path=xl/sharedStrings.xml><?xml version="1.0" encoding="utf-8"?>
<sst xmlns="http://schemas.openxmlformats.org/spreadsheetml/2006/main" count="81" uniqueCount="38">
  <si>
    <t xml:space="preserve"> </t>
  </si>
  <si>
    <t xml:space="preserve"> GDH DE DEPART:</t>
  </si>
  <si>
    <t>Q</t>
  </si>
  <si>
    <t xml:space="preserve"> GDH D'ARRIVEE: </t>
  </si>
  <si>
    <t>PIM :</t>
  </si>
  <si>
    <t>GPS</t>
  </si>
  <si>
    <t>GDH</t>
  </si>
  <si>
    <t>POSITION</t>
  </si>
  <si>
    <t>CV</t>
  </si>
  <si>
    <t>Dist</t>
  </si>
  <si>
    <t>Distance</t>
  </si>
  <si>
    <t>Durée</t>
  </si>
  <si>
    <t>VIT</t>
  </si>
  <si>
    <t>restante</t>
  </si>
  <si>
    <t>HH:MM</t>
  </si>
  <si>
    <t>J</t>
  </si>
  <si>
    <t>N</t>
  </si>
  <si>
    <t>W</t>
  </si>
  <si>
    <t>R</t>
  </si>
  <si>
    <t>OBSERVATION</t>
  </si>
  <si>
    <t>S</t>
  </si>
  <si>
    <t>UTILISATION :</t>
  </si>
  <si>
    <t>-</t>
  </si>
  <si>
    <t xml:space="preserve">Rentrer les positions sans degrés ni virgule entre les chiffres jusqu'au </t>
  </si>
  <si>
    <t>centième de degré</t>
  </si>
  <si>
    <t>exemple : Pour entrer 48°30,00 , inscrire 483000</t>
  </si>
  <si>
    <t xml:space="preserve">                               005°45,22 , inscrire :54522</t>
  </si>
  <si>
    <t>Le symbole de latitude ou de longitude s'inscrit dans la colonne suivante.</t>
  </si>
  <si>
    <t>Nord : N</t>
  </si>
  <si>
    <t>Sud  : S</t>
  </si>
  <si>
    <t>Est   : E</t>
  </si>
  <si>
    <t>Ouest : W</t>
  </si>
  <si>
    <t>Rentrer les groupes date/heure sous la forme :</t>
  </si>
  <si>
    <t>jj/mm/aa hh:mm</t>
  </si>
  <si>
    <t>Rf</t>
  </si>
  <si>
    <t>Calcul de l'estime - Loxodromie problème inverse</t>
  </si>
  <si>
    <t>Calcul de l'estime - Loxodromie problème directe</t>
  </si>
  <si>
    <t>Pem Chiari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</si>
</sst>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\+00"/>
    <numFmt numFmtId="165" formatCode="dd\ hh:mm"/>
    <numFmt numFmtId="166" formatCode="00\°00\.00"/>
    <numFmt numFmtId="167" formatCode="000\°00\.00"/>
    <numFmt numFmtId="168" formatCode="000\°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2" fontId="0" fillId="0" borderId="0" xfId="0" applyNumberFormat="1" applyFont="1" applyAlignment="1">
      <alignment horizontal="center"/>
    </xf>
    <xf numFmtId="22" fontId="0" fillId="0" borderId="2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NumberFormat="1" applyFont="1" applyBorder="1" applyAlignment="1" applyProtection="1">
      <alignment horizontal="centerContinuous"/>
      <protection/>
    </xf>
    <xf numFmtId="22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20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2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"/>
      <protection/>
    </xf>
    <xf numFmtId="0" fontId="3" fillId="0" borderId="5" xfId="0" applyNumberFormat="1" applyFont="1" applyBorder="1" applyAlignment="1" applyProtection="1">
      <alignment horizontal="center"/>
      <protection/>
    </xf>
    <xf numFmtId="22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7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/>
      <protection/>
    </xf>
    <xf numFmtId="20" fontId="0" fillId="0" borderId="7" xfId="0" applyNumberFormat="1" applyFont="1" applyBorder="1" applyAlignment="1" applyProtection="1">
      <alignment horizontal="centerContinuous"/>
      <protection/>
    </xf>
    <xf numFmtId="164" fontId="0" fillId="0" borderId="8" xfId="0" applyNumberFormat="1" applyFont="1" applyBorder="1" applyAlignment="1" applyProtection="1">
      <alignment horizontal="centerContinuous"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7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5" xfId="0" applyNumberFormat="1" applyFont="1" applyBorder="1" applyAlignment="1" applyProtection="1">
      <alignment horizontal="center"/>
      <protection locked="0"/>
    </xf>
    <xf numFmtId="166" fontId="0" fillId="0" borderId="7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2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center"/>
    </xf>
    <xf numFmtId="165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166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 applyProtection="1">
      <alignment horizontal="centerContinuous"/>
      <protection/>
    </xf>
    <xf numFmtId="20" fontId="0" fillId="0" borderId="0" xfId="0" applyNumberFormat="1" applyFont="1" applyBorder="1" applyAlignment="1" applyProtection="1">
      <alignment horizontal="centerContinuous"/>
      <protection/>
    </xf>
    <xf numFmtId="164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22" fontId="0" fillId="0" borderId="0" xfId="0" applyNumberFormat="1" applyFont="1" applyAlignment="1">
      <alignment/>
    </xf>
    <xf numFmtId="2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0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22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22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20" fontId="0" fillId="0" borderId="7" xfId="0" applyNumberFormat="1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9" xfId="0" applyBorder="1" applyAlignment="1">
      <alignment horizontal="center"/>
    </xf>
    <xf numFmtId="165" fontId="0" fillId="0" borderId="14" xfId="0" applyNumberFormat="1" applyFont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/>
      <protection/>
    </xf>
    <xf numFmtId="165" fontId="0" fillId="0" borderId="16" xfId="0" applyNumberFormat="1" applyFont="1" applyBorder="1" applyAlignment="1" applyProtection="1">
      <alignment/>
      <protection/>
    </xf>
    <xf numFmtId="0" fontId="0" fillId="0" borderId="33" xfId="0" applyBorder="1" applyAlignment="1">
      <alignment horizontal="center"/>
    </xf>
    <xf numFmtId="0" fontId="0" fillId="0" borderId="18" xfId="0" applyNumberFormat="1" applyFont="1" applyBorder="1" applyAlignment="1" applyProtection="1">
      <alignment horizontal="center"/>
      <protection/>
    </xf>
    <xf numFmtId="165" fontId="0" fillId="0" borderId="20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23" xfId="0" applyNumberFormat="1" applyFont="1" applyBorder="1" applyAlignment="1" applyProtection="1">
      <alignment horizontal="center"/>
      <protection/>
    </xf>
    <xf numFmtId="165" fontId="0" fillId="0" borderId="24" xfId="0" applyNumberFormat="1" applyFont="1" applyBorder="1" applyAlignment="1" applyProtection="1">
      <alignment horizontal="center"/>
      <protection/>
    </xf>
    <xf numFmtId="165" fontId="0" fillId="0" borderId="25" xfId="0" applyNumberFormat="1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68" fontId="0" fillId="0" borderId="27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20" fontId="0" fillId="0" borderId="26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/>
    </xf>
    <xf numFmtId="168" fontId="0" fillId="0" borderId="21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165" fontId="0" fillId="0" borderId="29" xfId="0" applyNumberFormat="1" applyFont="1" applyBorder="1" applyAlignment="1" applyProtection="1">
      <alignment horizontal="center"/>
      <protection/>
    </xf>
    <xf numFmtId="165" fontId="0" fillId="0" borderId="30" xfId="0" applyNumberFormat="1" applyFont="1" applyBorder="1" applyAlignment="1" applyProtection="1">
      <alignment horizontal="center"/>
      <protection/>
    </xf>
    <xf numFmtId="167" fontId="0" fillId="0" borderId="31" xfId="0" applyNumberFormat="1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168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20" fontId="0" fillId="0" borderId="3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168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67" fontId="0" fillId="0" borderId="0" xfId="0" applyNumberFormat="1" applyFon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20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9"/>
  <sheetViews>
    <sheetView tabSelected="1" workbookViewId="0" topLeftCell="A1">
      <selection activeCell="X5" sqref="X5"/>
    </sheetView>
  </sheetViews>
  <sheetFormatPr defaultColWidth="11.421875" defaultRowHeight="12.75"/>
  <cols>
    <col min="1" max="1" width="7.421875" style="7" customWidth="1"/>
    <col min="2" max="2" width="10.7109375" style="7" customWidth="1"/>
    <col min="3" max="3" width="4.140625" style="7" customWidth="1"/>
    <col min="4" max="4" width="16.140625" style="7" customWidth="1"/>
    <col min="5" max="5" width="5.421875" style="7" customWidth="1"/>
    <col min="6" max="6" width="6.140625" style="7" customWidth="1"/>
    <col min="7" max="7" width="7.421875" style="7" customWidth="1"/>
    <col min="8" max="8" width="9.140625" style="7" customWidth="1"/>
    <col min="9" max="9" width="9.00390625" style="7" customWidth="1"/>
    <col min="10" max="10" width="5.00390625" style="91" customWidth="1"/>
    <col min="11" max="11" width="12.421875" style="7" customWidth="1"/>
    <col min="12" max="12" width="0" style="5" hidden="1" customWidth="1"/>
    <col min="13" max="13" width="16.28125" style="5" hidden="1" customWidth="1"/>
    <col min="14" max="14" width="16.140625" style="5" hidden="1" customWidth="1"/>
    <col min="15" max="15" width="14.8515625" style="5" hidden="1" customWidth="1"/>
    <col min="16" max="16" width="14.28125" style="5" hidden="1" customWidth="1"/>
    <col min="17" max="17" width="8.28125" style="5" hidden="1" customWidth="1"/>
    <col min="18" max="18" width="16.421875" style="5" hidden="1" customWidth="1"/>
    <col min="19" max="19" width="18.421875" style="5" hidden="1" customWidth="1"/>
    <col min="20" max="20" width="14.7109375" style="5" hidden="1" customWidth="1"/>
    <col min="21" max="21" width="6.57421875" style="5" hidden="1" customWidth="1"/>
    <col min="22" max="22" width="12.28125" style="5" hidden="1" customWidth="1"/>
    <col min="23" max="23" width="16.57421875" style="5" hidden="1" customWidth="1"/>
    <col min="24" max="24" width="12.57421875" style="7" customWidth="1"/>
    <col min="25" max="16384" width="11.421875" style="7" customWidth="1"/>
  </cols>
  <sheetData>
    <row r="1" spans="1:14" ht="23.25" customHeight="1" thickBot="1">
      <c r="A1" s="1" t="s">
        <v>36</v>
      </c>
      <c r="B1" s="2"/>
      <c r="C1" s="2"/>
      <c r="D1" s="3"/>
      <c r="E1" s="3"/>
      <c r="F1" s="3"/>
      <c r="G1" s="2"/>
      <c r="H1" s="3"/>
      <c r="I1" s="3"/>
      <c r="J1" s="4"/>
      <c r="K1" s="2"/>
      <c r="L1" s="5">
        <v>2</v>
      </c>
      <c r="M1" s="6" t="b">
        <f>IF(E5="Z",D5,IF(E5="A",D5-(1/24),IF(E5="B",D5-(2/24),IF(E5="C",D5-(3/24),IF(E5="D",D5-(4/24),IF(E5="E",D5-(5/24)))))))</f>
        <v>0</v>
      </c>
      <c r="N1" s="6" t="b">
        <f>IF(E7="Z",D7,IF(E7="A",D7-(1/24),IF(E7="B",D7-(2/24),IF(E7="C",D7-(3/24),IF(E7="D",D7-(4/24),IF(E7="E",D7-(5/24)))))))</f>
        <v>0</v>
      </c>
    </row>
    <row r="2" spans="1:19" ht="13.5" thickBot="1">
      <c r="A2" s="8"/>
      <c r="B2" s="9"/>
      <c r="C2" s="9"/>
      <c r="D2" s="5"/>
      <c r="E2" s="5"/>
      <c r="F2" s="5"/>
      <c r="G2" s="9"/>
      <c r="H2" s="5"/>
      <c r="I2" s="9"/>
      <c r="J2" s="10"/>
      <c r="K2" s="97" t="s">
        <v>37</v>
      </c>
      <c r="M2" s="6" t="b">
        <f>IF(E5="F",D5-(6/24),IF(E5="G",D5-(7/24),IF(E5="H",D5-(8/24),IF(E5="I",D5-(9/24),IF(E5="K",D5-(10/24),IF(E5="L",D5-(11/24),M1))))))</f>
        <v>0</v>
      </c>
      <c r="N2" s="6" t="b">
        <f>IF(E7="F",D7-(6/24),IF(E7="G",D7-(7/24),IF(E7="H",D7-(8/24),IF(E7="I",D7-(9/24),IF(E7="K",D7-(10/24),IF(E7="L",D7-(11/24),N1))))))</f>
        <v>0</v>
      </c>
      <c r="R2" s="11"/>
      <c r="S2" s="12"/>
    </row>
    <row r="3" spans="1:19" ht="13.5" thickBot="1">
      <c r="A3" s="5"/>
      <c r="B3" s="5"/>
      <c r="C3" s="5"/>
      <c r="D3" s="5"/>
      <c r="E3" s="5"/>
      <c r="F3" s="5"/>
      <c r="G3" s="5" t="s">
        <v>0</v>
      </c>
      <c r="H3" s="5"/>
      <c r="I3" s="9"/>
      <c r="J3" s="10"/>
      <c r="K3" s="9"/>
      <c r="M3" s="13">
        <f>IF(E5="M",D5-(12/24),IF(E5="N",D5+(1/24),IF(E5="O",D5+(2/24),IF(E5="P",D5+(3/24),IF(E5="Q",D5+(4/24),IF(E5="R",D5+(5/24),M2))))))</f>
        <v>37503.666666666664</v>
      </c>
      <c r="N3" s="13">
        <f>IF(E7="M",D7-(12/24),IF(E7="N",D7+(1/24),IF(E7="O",D7+(2/24),IF(E7="P",D7+(3/24),IF(E7="Q",D7+(4/24),IF(E7="R",D7+(5/24),N2))))))</f>
        <v>37508.75</v>
      </c>
      <c r="R3" s="11"/>
      <c r="S3" s="11"/>
    </row>
    <row r="4" spans="1:19" ht="13.5" thickBot="1">
      <c r="A4" s="9"/>
      <c r="B4" s="9"/>
      <c r="C4" s="9"/>
      <c r="D4" s="9"/>
      <c r="E4" s="9"/>
      <c r="F4" s="9"/>
      <c r="G4" s="10"/>
      <c r="H4" s="10"/>
      <c r="I4" s="10"/>
      <c r="J4" s="10"/>
      <c r="K4" s="9"/>
      <c r="M4" s="14">
        <f>IF(E5="S",D5+(6/24),IF(E5="T",D5+(7/24),IF(E5="U",D5+(8/24),IF(E5="V",D5+(9/24),IF(E5="W",D5+(10/24),IF(E5="X",D5+(11/24),M3))))))</f>
        <v>37503.666666666664</v>
      </c>
      <c r="N4" s="14">
        <f>IF(E7="S",D7+(6/24),IF(E7="T",D7+(7/24),IF(E7="U",D7+(8/24),IF(E7="V",D7+(9/24),IF(E7="W",D7+(10/24),IF(E7="X",D7+(11/24),N3))))))</f>
        <v>37508.75</v>
      </c>
      <c r="R4" s="12"/>
      <c r="S4" s="11"/>
    </row>
    <row r="5" spans="1:19" ht="13.5" thickBot="1">
      <c r="A5" s="15" t="s">
        <v>1</v>
      </c>
      <c r="B5" s="16"/>
      <c r="C5" s="16"/>
      <c r="D5" s="17">
        <v>37503.5</v>
      </c>
      <c r="E5" s="18" t="s">
        <v>2</v>
      </c>
      <c r="F5" s="19"/>
      <c r="G5" s="20"/>
      <c r="H5" s="14"/>
      <c r="I5" s="21"/>
      <c r="J5" s="22"/>
      <c r="K5" s="20"/>
      <c r="M5" s="14">
        <f>IF(E5="Y",D5+(12/24),M4)</f>
        <v>37503.666666666664</v>
      </c>
      <c r="N5" s="14">
        <f>IF(E7="Y",D7+(12/24),N4)</f>
        <v>37508.75</v>
      </c>
      <c r="R5" s="11"/>
      <c r="S5" s="11"/>
    </row>
    <row r="6" spans="1:19" ht="13.5" thickBot="1">
      <c r="A6" s="20"/>
      <c r="B6" s="14"/>
      <c r="C6" s="14"/>
      <c r="D6" s="23"/>
      <c r="E6" s="24"/>
      <c r="F6" s="20"/>
      <c r="G6" s="20"/>
      <c r="H6" s="20"/>
      <c r="I6" s="21"/>
      <c r="J6" s="22"/>
      <c r="K6" s="20"/>
      <c r="R6" s="11"/>
      <c r="S6" s="11"/>
    </row>
    <row r="7" spans="1:19" ht="13.5" thickBot="1">
      <c r="A7" s="15" t="s">
        <v>3</v>
      </c>
      <c r="B7" s="16"/>
      <c r="C7" s="16"/>
      <c r="D7" s="17">
        <v>37508.583333333336</v>
      </c>
      <c r="E7" s="18" t="s">
        <v>2</v>
      </c>
      <c r="H7" s="25" t="s">
        <v>4</v>
      </c>
      <c r="I7" s="26">
        <f>ROUND(H11/((N5-M5)*24),3)</f>
        <v>0.41</v>
      </c>
      <c r="J7" s="22"/>
      <c r="K7" s="20"/>
      <c r="R7" s="27"/>
      <c r="S7" s="27"/>
    </row>
    <row r="8" spans="1:37" ht="13.5" thickBot="1">
      <c r="A8" s="20"/>
      <c r="B8" s="14"/>
      <c r="C8" s="14"/>
      <c r="D8" s="20"/>
      <c r="E8" s="24"/>
      <c r="F8" s="20"/>
      <c r="G8" s="20"/>
      <c r="H8" s="20"/>
      <c r="I8" s="21"/>
      <c r="J8" s="28"/>
      <c r="K8" s="6"/>
      <c r="L8" s="9"/>
      <c r="M8" s="9"/>
      <c r="N8" s="9"/>
      <c r="O8" s="9"/>
      <c r="P8" s="9"/>
      <c r="Q8" s="9"/>
      <c r="R8" s="27"/>
      <c r="S8" s="27"/>
      <c r="T8" s="9"/>
      <c r="U8" s="9"/>
      <c r="V8" s="9"/>
      <c r="W8" s="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2.75">
      <c r="A9" s="30" t="s">
        <v>5</v>
      </c>
      <c r="B9" s="31" t="s">
        <v>6</v>
      </c>
      <c r="C9" s="32"/>
      <c r="D9" s="33" t="s">
        <v>7</v>
      </c>
      <c r="E9" s="34"/>
      <c r="F9" s="30" t="s">
        <v>34</v>
      </c>
      <c r="G9" s="30" t="s">
        <v>9</v>
      </c>
      <c r="H9" s="30" t="s">
        <v>10</v>
      </c>
      <c r="I9" s="35" t="s">
        <v>11</v>
      </c>
      <c r="J9" s="36"/>
      <c r="K9" s="30" t="s">
        <v>12</v>
      </c>
      <c r="L9" s="9"/>
      <c r="M9" s="9"/>
      <c r="N9" s="9"/>
      <c r="O9" s="9"/>
      <c r="P9" s="9"/>
      <c r="Q9" s="9"/>
      <c r="R9" s="27"/>
      <c r="S9" s="27"/>
      <c r="T9" s="9"/>
      <c r="U9" s="9"/>
      <c r="V9" s="9"/>
      <c r="W9" s="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3.5" thickBot="1">
      <c r="A10" s="37"/>
      <c r="B10" s="37"/>
      <c r="C10" s="38"/>
      <c r="D10" s="39"/>
      <c r="E10" s="40"/>
      <c r="F10" s="37"/>
      <c r="G10" s="37"/>
      <c r="H10" s="41" t="s">
        <v>13</v>
      </c>
      <c r="I10" s="42" t="s">
        <v>14</v>
      </c>
      <c r="J10" s="43" t="s">
        <v>15</v>
      </c>
      <c r="K10" s="37"/>
      <c r="L10" s="9"/>
      <c r="M10" s="9"/>
      <c r="N10" s="9"/>
      <c r="O10" s="9"/>
      <c r="P10" s="9"/>
      <c r="Q10" s="9"/>
      <c r="R10" s="27"/>
      <c r="S10" s="27"/>
      <c r="T10" s="9"/>
      <c r="U10" s="9"/>
      <c r="V10" s="9"/>
      <c r="W10" s="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2.75">
      <c r="A11" s="44"/>
      <c r="B11" s="45">
        <f>D5</f>
        <v>37503.5</v>
      </c>
      <c r="C11" s="46" t="str">
        <f>E5</f>
        <v>Q</v>
      </c>
      <c r="D11" s="47">
        <v>335000</v>
      </c>
      <c r="E11" s="48" t="s">
        <v>20</v>
      </c>
      <c r="F11" s="49"/>
      <c r="G11" s="50"/>
      <c r="H11" s="49">
        <f ca="1">ROUND(SUM(G13:OFFSET(G13,(L1)*3,0)),2)</f>
        <v>50</v>
      </c>
      <c r="I11" s="50"/>
      <c r="J11" s="50"/>
      <c r="K11" s="51"/>
      <c r="L11" s="9">
        <f>IF(D11="PASSES",48.3698,IF(E11="N",(((((D11/10000)-INT(D11/10000))/6)*10)+(INT(D11/10000))),-(((((D11/10000)-INT(D11/10000))/6)*10)+(INT(D11/10000)))))</f>
        <v>-33.833333333333336</v>
      </c>
      <c r="M11" s="9">
        <f>G13/60*COS(F13*PI()/180)</f>
        <v>0.638370369265815</v>
      </c>
      <c r="N11" s="9">
        <f>IF(F13=270,(G13*(1/COS(L11*PI()/180)))/60,IF(F13=90,-(G13*(1/COS(L11*PI()/180)))/60,0))</f>
        <v>0</v>
      </c>
      <c r="O11" s="9">
        <f>IF(ABS(L12+N11)&lt;180,(L12+N11),IF((L12+N11)&gt;0,(L12+N11)-360,(L12+N11)+360))</f>
        <v>79.11666666666666</v>
      </c>
      <c r="P11" s="9">
        <f>-((180/PI()*(LN(TAN(PI()/4+(L14/2*PI()/180))))-180/PI()*(LN(TAN(PI()/4+(L11/2*PI()/180)))))*TAN(F13*PI()/180))</f>
        <v>-0.6424729952009409</v>
      </c>
      <c r="Q11" s="9">
        <f>IF(ABS(L12+P11)&lt;180,(L12+P11),IF((L12+P11)&gt;0,(L12+P11)-360,(L12+P11)+360))</f>
        <v>78.47419367146571</v>
      </c>
      <c r="R11" s="20"/>
      <c r="S11" s="52"/>
      <c r="T11" s="20"/>
      <c r="U11" s="20"/>
      <c r="V11" s="53"/>
      <c r="W11" s="53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12.75">
      <c r="A12" s="54"/>
      <c r="B12" s="55"/>
      <c r="C12" s="56"/>
      <c r="D12" s="57">
        <v>790700</v>
      </c>
      <c r="E12" s="58" t="s">
        <v>17</v>
      </c>
      <c r="F12" s="10"/>
      <c r="G12" s="59"/>
      <c r="H12" s="10"/>
      <c r="I12" s="59"/>
      <c r="J12" s="59"/>
      <c r="K12" s="60"/>
      <c r="L12" s="9">
        <f>IF(D11="PASSES",4.4875,IF(E12="W",(((((D12/10000)-INT(D12/10000))/6)*10)+(INT(D12/10000))),-(((((D12/10000)-INT(D12/10000))/6)*10)+(INT(D12/10000)))))</f>
        <v>79.11666666666666</v>
      </c>
      <c r="M12" s="9">
        <f>IF((L11+M11)&gt;0,INT(L11+M11)+((L11+M11)-INT(L11+M11))*6/10,-INT(-(L11+M11))+((L11+M11)+INT(-(L11+M11)))*6/10)</f>
        <v>-33.116977778440514</v>
      </c>
      <c r="N12" s="9">
        <f>IF((L12+N11)&gt;0,INT(L12+N11)+((L12+N11)-INT(L12+N11))*6/10,-INT(-(L12+N11))+((L12+N11)+INT(-(L12+N11)))*6/10)</f>
        <v>79.07</v>
      </c>
      <c r="O12" s="9">
        <f>IF(O11&gt;0,INT(O11)+(O11-INT(O11))*6/10,-INT(-O11)+(O11+INT(-O11))*6/10)</f>
        <v>79.07</v>
      </c>
      <c r="P12" s="9">
        <f>IF((L12+P11)&gt;0,INT(L12+P11)+((L12+P11)-INT(L12+P11))*6/10,-INT(-(L12+P11))+((L12+P11)+INT(-(L12+P11)))*6/10)</f>
        <v>78.28451620287943</v>
      </c>
      <c r="Q12" s="9">
        <f>IF(Q11&gt;0,INT(Q11)+(Q11-INT(Q11))*6/10,-INT(-Q11)+(Q11+INT(-Q11))*6/10)</f>
        <v>78.28451620287943</v>
      </c>
      <c r="R12" s="53">
        <f>IF(C11="Z",B11,IF(C11="A",B11-1/24,IF(C11="B",B11-2/24,IF(C11="C",B11-3/24,IF(C11="D",B11-4/24,IF(C11="E",B11-5/24,S12))))))</f>
        <v>37503.666666666664</v>
      </c>
      <c r="S12" s="53">
        <f>IF(C11="F",B11-6/24,IF(C11="G",B11-7/24,IF(C11="H",B11-8/24,IF(C11="I",B11-9/24,IF(C11="K",B11-10/24,IF(C11="L",B11-11/24,T12))))))</f>
        <v>37503.666666666664</v>
      </c>
      <c r="T12" s="53">
        <f>IF(C11="M",B11-12/24,IF(C11="N",B11+1/24,IF(C11="O",B11+2/24,IF(C11="P",B11+3/24,IF(C11="Q",B11+4/24,IF(C11="R",B11+5/24,U12))))))</f>
        <v>37503.666666666664</v>
      </c>
      <c r="U12" s="53" t="b">
        <f>IF(C11="S",B11+6/24,IF(C11="T",B11+7/24,IF(C11="U",B11+8/24,IF(C11="V",B11+9/24,IF(C11="W",B11+10/24,V12)))))</f>
        <v>0</v>
      </c>
      <c r="V12" s="53" t="b">
        <f>IF(C11="X",B11+11/24,IF(C11="Y",B11+12/24))</f>
        <v>0</v>
      </c>
      <c r="W12" s="53" t="b">
        <f>IF(D11="X",C11+11/24,IF(D11="Y",C11+12/24))</f>
        <v>0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2.75">
      <c r="A13" s="61"/>
      <c r="B13" s="62"/>
      <c r="C13" s="63"/>
      <c r="D13" s="64"/>
      <c r="E13" s="65"/>
      <c r="F13" s="66">
        <v>40</v>
      </c>
      <c r="G13" s="67">
        <v>50</v>
      </c>
      <c r="H13" s="66"/>
      <c r="I13" s="68">
        <f>TIME(G13/K13,((G13/K13)-INT(G13/K13))*60,(((((G13/K13)*60)-INT((G13/K13)*60))*100)*6)/10)</f>
        <v>0.08129629629629687</v>
      </c>
      <c r="J13" s="67">
        <f>IF(G13/K13&lt;24,"",INT((G13/K13)/24))</f>
        <v>5</v>
      </c>
      <c r="K13" s="69">
        <f>I7</f>
        <v>0.41</v>
      </c>
      <c r="L13" s="20">
        <f>IF(E7=E5,1,0)</f>
        <v>1</v>
      </c>
      <c r="M13" s="9"/>
      <c r="N13" s="9"/>
      <c r="O13" s="9"/>
      <c r="P13" s="9"/>
      <c r="Q13" s="9"/>
      <c r="R13" s="53"/>
      <c r="S13" s="53"/>
      <c r="T13" s="53"/>
      <c r="U13" s="53"/>
      <c r="V13" s="53"/>
      <c r="W13" s="53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2.75">
      <c r="A14" s="54"/>
      <c r="B14" s="70">
        <f>IF(C14="A",R14+1/24,IF(C14="B",R14+2/24,IF(C14="C",R14+3/24,IF(C14="D",R14+4/24,IF(C14="E",R14-5/24,IF(C14="F",R14+6/24,IF(C14="G",R14+7/24,S14)))))))</f>
        <v>37508.581296296295</v>
      </c>
      <c r="C14" s="71" t="str">
        <f>IF(L13=1,C11,"")</f>
        <v>Q</v>
      </c>
      <c r="D14" s="72">
        <f>ABS(M12)*10000</f>
        <v>331169.77778440516</v>
      </c>
      <c r="E14" s="73" t="str">
        <f>IF(M12&lt;0,"S","N")</f>
        <v>S</v>
      </c>
      <c r="F14" s="10"/>
      <c r="G14" s="59"/>
      <c r="H14" s="10">
        <f>H11-G13</f>
        <v>0</v>
      </c>
      <c r="I14" s="59"/>
      <c r="J14" s="59"/>
      <c r="K14" s="60"/>
      <c r="L14" s="9">
        <f>IF(D14="PASSES",48.3698,IF(E14="N",(((((D14/10000)-INT(D14/10000))/6)*10)+(INT(D14/10000))),-(((((D14/10000)-INT(D14/10000))/6)*10)+(INT(D14/10000)))))</f>
        <v>-33.19496296406752</v>
      </c>
      <c r="M14" s="9">
        <f>G16/60*COS(F16*PI()/180)</f>
        <v>0</v>
      </c>
      <c r="N14" s="9">
        <f>IF(F16=270,(G16*(1/COS(L14*PI()/180)))/60,IF(F16=90,-(G16*(1/COS(L14*PI()/180)))/60,0))</f>
        <v>0</v>
      </c>
      <c r="O14" s="9">
        <f>IF(ABS(L15+N14)&lt;180,(L15+N14),IF((L15+N14)&gt;0,(L15+N14)-360,(L15+N14)+360))</f>
        <v>78.47419367146571</v>
      </c>
      <c r="P14" s="9">
        <f>-((180/PI()*(LN(TAN(PI()/4+(L17/2*PI()/180))))-180/PI()*(LN(TAN(PI()/4+(L14/2*PI()/180)))))*TAN(F16*PI()/180))</f>
        <v>0</v>
      </c>
      <c r="Q14" s="9">
        <f>IF(ABS(L15+P14)&lt;180,(L15+P14),IF((L15+P14)&gt;0,(L15+P14)-360,(L15+P14)+360))</f>
        <v>78.47419367146571</v>
      </c>
      <c r="R14" s="53">
        <f>R12+I13+INT((G13/K13)/24)</f>
        <v>37508.74796296296</v>
      </c>
      <c r="S14" s="53">
        <f>IF(C14="H",R14+8/24,IF(C14="I",R14+9/24,IF(C14="K",R14+10/24,IF(C14="L",R14+11/24,IF(C14="M",R14+12/24,IF(C14="N",R14-1/24,IF(C14="O",R14-2/24,IF(C14="P",R14-3/24,T14))))))))</f>
        <v>37508.581296296295</v>
      </c>
      <c r="T14" s="53">
        <f>IF(C14="Q",R14-4/24,IF(C14="R",R14-5/24,IF(C14="S",R14-6/24,IF(C14="T",R14-7/24,IF(C14="U",R14-8/24,IF(C14="V",R14-9/24,IF(C14="W",R14-10/24,U14)))))))</f>
        <v>37508.581296296295</v>
      </c>
      <c r="U14" s="53">
        <f>IF(C14="X",R14-11/24,IF(C14="Y",R14-12/24,R14))</f>
        <v>37508.74796296296</v>
      </c>
      <c r="V14" s="53"/>
      <c r="W14" s="53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12.75">
      <c r="A15" s="54"/>
      <c r="B15" s="55"/>
      <c r="C15" s="56"/>
      <c r="D15" s="74">
        <f>IF(OR(F13=90,F13=270),ABS(O12)*10000,ABS(Q12)*10000)</f>
        <v>782845.1620287943</v>
      </c>
      <c r="E15" s="73" t="str">
        <f>IF(OR(F13=90,F13=270),IF(O12&lt;0,"E","W"),IF(Q12&lt;0,"E","W"))</f>
        <v>W</v>
      </c>
      <c r="F15" s="10"/>
      <c r="G15" s="59"/>
      <c r="H15" s="10"/>
      <c r="I15" s="59"/>
      <c r="J15" s="59"/>
      <c r="K15" s="60"/>
      <c r="L15" s="9">
        <f>IF(D14="PASSES",4.4875,IF(E15="W",(((((D15/10000)-INT(D15/10000))/6)*10)+(INT(D15/10000))),-(((((D15/10000)-INT(D15/10000))/6)*10)+(INT(D15/10000)))))</f>
        <v>78.47419367146571</v>
      </c>
      <c r="M15" s="9">
        <f>IF((L14+M14)&gt;0,INT(L14+M14)+((L14+M14)-INT(L14+M14))*6/10,-INT(-(L14+M14))+((L14+M14)+INT(-(L14+M14)))*6/10)</f>
        <v>-33.116977778440514</v>
      </c>
      <c r="N15" s="9">
        <f>IF((L15+N14)&gt;0,INT(L15+N14)+((L15+N14)-INT(L15+N14))*6/10,-INT(-(L15+N14))+((L15+N14)+INT(-(L15+N14)))*6/10)</f>
        <v>78.28451620287943</v>
      </c>
      <c r="O15" s="9">
        <f>IF(O14&gt;0,INT(O14)+(O14-INT(O14))*6/10,-INT(-O14)+(O14+INT(-O14))*6/10)</f>
        <v>78.28451620287943</v>
      </c>
      <c r="P15" s="9">
        <f>IF((L15+P14)&gt;0,INT(L15+P14)+((L15+P14)-INT(L15+P14))*6/10,-INT(-(L15+P14))+((L15+P14)+INT(-(L15+P14)))*6/10)</f>
        <v>78.28451620287943</v>
      </c>
      <c r="Q15" s="9">
        <f>IF(Q14&gt;0,INT(Q14)+(Q14-INT(Q14))*6/10,-INT(-Q14)+(Q14+INT(-Q14))*6/10)</f>
        <v>78.28451620287943</v>
      </c>
      <c r="R15" s="53">
        <f>IF(C14="Z",B14,IF(C14="A",B14-1/24,IF(C14="B",B14-2/24,IF(C14="C",B14-3/24,IF(C14="D",B14-4/24,IF(C14="E",B14-5/24,S15))))))</f>
        <v>37508.74796296296</v>
      </c>
      <c r="S15" s="53">
        <f>IF(C14="F",B14-6/24,IF(C14="G",B14-7/24,IF(C14="H",B14-8/24,IF(C14="I",B14-9/24,IF(C14="K",B14-10/24,IF(C14="L",B14-11/24,T15))))))</f>
        <v>37508.74796296296</v>
      </c>
      <c r="T15" s="53">
        <f>IF(C14="M",B14-12/24,IF(C14="N",B14+1/24,IF(C14="O",B14+2/24,IF(C14="P",B14+3/24,IF(C14="Q",B14+4/24,IF(C14="R",B14+5/24,U15))))))</f>
        <v>37508.74796296296</v>
      </c>
      <c r="U15" s="53" t="b">
        <f>IF(C14="S",B14+6/24,IF(C14="T",B14+7/24,IF(C14="U",B14+8/24,IF(C14="V",B14+9/24,IF(C14="W",B14+10/24,V15)))))</f>
        <v>0</v>
      </c>
      <c r="V15" s="53" t="b">
        <f>IF(C14="X",B14+11/24,IF(C14="Y",B14+12/24))</f>
        <v>0</v>
      </c>
      <c r="W15" s="53" t="b">
        <f>IF(D14="X",C14+11/24,IF(D14="Y",C14+12/24))</f>
        <v>0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12.75">
      <c r="A16" s="61"/>
      <c r="B16" s="62"/>
      <c r="C16" s="63"/>
      <c r="D16" s="64"/>
      <c r="E16" s="65"/>
      <c r="F16" s="66">
        <v>0</v>
      </c>
      <c r="G16" s="67">
        <v>0</v>
      </c>
      <c r="H16" s="66"/>
      <c r="I16" s="68">
        <f>TIME(G16/K16,((G16/K16)-INT(G16/K16))*60,(((((G16/K16)*60)-INT((G16/K16)*60))*100)*6)/10)</f>
        <v>0</v>
      </c>
      <c r="J16" s="67">
        <f>IF(G16/K16&lt;24,"",INT((G16/K16)/24))</f>
      </c>
      <c r="K16" s="69">
        <f>K13</f>
        <v>0.41</v>
      </c>
      <c r="L16" s="20">
        <f>IF(L13=1,1,0)</f>
        <v>1</v>
      </c>
      <c r="M16" s="9"/>
      <c r="N16" s="9"/>
      <c r="O16" s="9"/>
      <c r="P16" s="9"/>
      <c r="Q16" s="9"/>
      <c r="R16" s="53"/>
      <c r="S16" s="53"/>
      <c r="T16" s="53"/>
      <c r="U16" s="53"/>
      <c r="V16" s="53"/>
      <c r="W16" s="53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12.75">
      <c r="A17" s="54"/>
      <c r="B17" s="70">
        <f>IF(C17="A",R17+1/24,IF(C17="B",R17+2/24,IF(C17="C",R17+3/24,IF(C17="D",R17+4/24,IF(C17="E",R17-5/24,IF(C17="F",R17+6/24,IF(C17="G",R17+7/24,S17)))))))</f>
        <v>37508.581296296295</v>
      </c>
      <c r="C17" s="71" t="str">
        <f>IF(L16=1,C14,"")</f>
        <v>Q</v>
      </c>
      <c r="D17" s="72">
        <f>ABS(M15)*10000</f>
        <v>331169.77778440516</v>
      </c>
      <c r="E17" s="73" t="str">
        <f>IF(M15&lt;0,"S","N")</f>
        <v>S</v>
      </c>
      <c r="F17" s="10"/>
      <c r="G17" s="59"/>
      <c r="H17" s="10">
        <f>H14-G16</f>
        <v>0</v>
      </c>
      <c r="I17" s="59"/>
      <c r="J17" s="59"/>
      <c r="K17" s="60"/>
      <c r="L17" s="9">
        <f>IF(D17="PASSES",48.3698,IF(E17="N",(((((D17/10000)-INT(D17/10000))/6)*10)+(INT(D17/10000))),-(((((D17/10000)-INT(D17/10000))/6)*10)+(INT(D17/10000)))))</f>
        <v>-33.19496296406752</v>
      </c>
      <c r="M17" s="9">
        <f>G19/60*COS(F19*PI()/180)</f>
        <v>0</v>
      </c>
      <c r="N17" s="9">
        <f>IF(F19=270,(G19*(1/COS(L17*PI()/180)))/60,IF(F19=90,-(G19*(1/COS(L17*PI()/180)))/60,0))</f>
        <v>0</v>
      </c>
      <c r="O17" s="9">
        <f>IF(ABS(L18+N17)&lt;180,(L18+N17),IF((L18+N17)&gt;0,(L18+N17)-360,(L18+N17)+360))</f>
        <v>78.47419367146571</v>
      </c>
      <c r="P17" s="9">
        <f>-((180/PI()*(LN(TAN(PI()/4+(L20/2*PI()/180))))-180/PI()*(LN(TAN(PI()/4+(L17/2*PI()/180)))))*TAN(F19*PI()/180))</f>
        <v>0</v>
      </c>
      <c r="Q17" s="9">
        <f>IF(ABS(L18+P17)&lt;180,(L18+P17),IF((L18+P17)&gt;0,(L18+P17)-360,(L18+P17)+360))</f>
        <v>78.47419367146571</v>
      </c>
      <c r="R17" s="53">
        <f>R15+I16+INT((G16/K16)/24)</f>
        <v>37508.74796296296</v>
      </c>
      <c r="S17" s="53">
        <f>IF(C17="H",R17+8/24,IF(C17="I",R17+9/24,IF(C17="K",R17+10/24,IF(C17="L",R17+11/24,IF(C17="M",R17+12/24,IF(C17="N",R17-1/24,IF(C17="O",R17-2/24,IF(C17="P",R17-3/24,T17))))))))</f>
        <v>37508.581296296295</v>
      </c>
      <c r="T17" s="53">
        <f>IF(C17="Q",R17-4/24,IF(C17="R",R17-5/24,IF(C17="S",R17-6/24,IF(C17="T",R17-7/24,IF(C17="U",R17-8/24,IF(C17="V",R17-9/24,IF(C17="W",R17-10/24,U17)))))))</f>
        <v>37508.581296296295</v>
      </c>
      <c r="U17" s="53">
        <f>IF(C17="X",R17-11/24,IF(C17="Y",R17-12/24,R17))</f>
        <v>37508.74796296296</v>
      </c>
      <c r="V17" s="53"/>
      <c r="W17" s="53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2.75">
      <c r="A18" s="54"/>
      <c r="B18" s="55"/>
      <c r="C18" s="56"/>
      <c r="D18" s="74">
        <f>IF(OR(F16=90,F16=270),ABS(O15)*10000,ABS(Q15)*10000)</f>
        <v>782845.1620287943</v>
      </c>
      <c r="E18" s="73" t="str">
        <f>IF(OR(F16=90,F16=270),IF(O15&lt;0,"E","W"),IF(Q15&lt;0,"E","W"))</f>
        <v>W</v>
      </c>
      <c r="F18" s="10"/>
      <c r="G18" s="59"/>
      <c r="H18" s="10"/>
      <c r="I18" s="59"/>
      <c r="J18" s="59"/>
      <c r="K18" s="60"/>
      <c r="L18" s="9">
        <f>IF(D17="PASSES",4.4875,IF(E18="W",(((((D18/10000)-INT(D18/10000))/6)*10)+(INT(D18/10000))),-(((((D18/10000)-INT(D18/10000))/6)*10)+(INT(D18/10000)))))</f>
        <v>78.47419367146571</v>
      </c>
      <c r="M18" s="9">
        <f>IF((L17+M17)&gt;0,INT(L17+M17)+((L17+M17)-INT(L17+M17))*6/10,-INT(-(L17+M17))+((L17+M17)+INT(-(L17+M17)))*6/10)</f>
        <v>-33.116977778440514</v>
      </c>
      <c r="N18" s="9">
        <f>IF((L18+N17)&gt;0,INT(L18+N17)+((L18+N17)-INT(L18+N17))*6/10,-INT(-(L18+N17))+((L18+N17)+INT(-(L18+N17)))*6/10)</f>
        <v>78.28451620287943</v>
      </c>
      <c r="O18" s="9">
        <f>IF(O17&gt;0,INT(O17)+(O17-INT(O17))*6/10,-INT(-O17)+(O17+INT(-O17))*6/10)</f>
        <v>78.28451620287943</v>
      </c>
      <c r="P18" s="9">
        <f>IF((L18+P17)&gt;0,INT(L18+P17)+((L18+P17)-INT(L18+P17))*6/10,-INT(-(L18+P17))+((L18+P17)+INT(-(L18+P17)))*6/10)</f>
        <v>78.28451620287943</v>
      </c>
      <c r="Q18" s="9">
        <f>IF(Q17&gt;0,INT(Q17)+(Q17-INT(Q17))*6/10,-INT(-Q17)+(Q17+INT(-Q17))*6/10)</f>
        <v>78.28451620287943</v>
      </c>
      <c r="R18" s="53">
        <f>IF(C17="Z",B17,IF(C17="A",B17-1/24,IF(C17="B",B17-2/24,IF(C17="C",B17-3/24,IF(C17="D",B17-4/24,IF(C17="E",B17-5/24,S18))))))</f>
        <v>37508.74796296296</v>
      </c>
      <c r="S18" s="53">
        <f>IF(C17="F",B17-6/24,IF(C17="G",B17-7/24,IF(C17="H",B17-8/24,IF(C17="I",B17-9/24,IF(C17="K",B17-10/24,IF(C17="L",B17-11/24,T18))))))</f>
        <v>37508.74796296296</v>
      </c>
      <c r="T18" s="53">
        <f>IF(C17="M",B17-12/24,IF(C17="N",B17+1/24,IF(C17="O",B17+2/24,IF(C17="P",B17+3/24,IF(C17="Q",B17+4/24,IF(C17="R",B17+5/24,U18))))))</f>
        <v>37508.74796296296</v>
      </c>
      <c r="U18" s="53" t="b">
        <f>IF(C17="S",B17+6/24,IF(C17="T",B17+7/24,IF(C17="U",B17+8/24,IF(C17="V",B17+9/24,IF(C17="W",B17+10/24,V18)))))</f>
        <v>0</v>
      </c>
      <c r="V18" s="53" t="b">
        <f>IF(C17="X",B17+11/24,IF(C17="Y",B17+12/24))</f>
        <v>0</v>
      </c>
      <c r="W18" s="53" t="b">
        <f>IF(D17="X",C17+11/24,IF(D17="Y",C17+12/24))</f>
        <v>0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2.75">
      <c r="A19" s="61"/>
      <c r="B19" s="62"/>
      <c r="C19" s="63"/>
      <c r="D19" s="64"/>
      <c r="E19" s="65"/>
      <c r="F19" s="66">
        <v>0</v>
      </c>
      <c r="G19" s="67">
        <v>0</v>
      </c>
      <c r="H19" s="66"/>
      <c r="I19" s="68">
        <f>TIME(G19/K19,((G19/K19)-INT(G19/K19))*60,(((((G19/K19)*60)-INT((G19/K19)*60))*100)*6)/10)</f>
        <v>0</v>
      </c>
      <c r="J19" s="67">
        <f>IF(G19/K19&lt;24,"",INT((G19/K19)/24))</f>
      </c>
      <c r="K19" s="69">
        <f>K16</f>
        <v>0.41</v>
      </c>
      <c r="L19" s="20">
        <f>IF(L16=1,1,0)</f>
        <v>1</v>
      </c>
      <c r="M19" s="9"/>
      <c r="N19" s="9"/>
      <c r="O19" s="9"/>
      <c r="P19" s="9"/>
      <c r="Q19" s="9"/>
      <c r="R19" s="53"/>
      <c r="S19" s="53"/>
      <c r="T19" s="53"/>
      <c r="U19" s="53"/>
      <c r="V19" s="53"/>
      <c r="W19" s="53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2.75">
      <c r="A20" s="54"/>
      <c r="B20" s="70">
        <f>IF(C20="A",R20+1/24,IF(C20="B",R20+2/24,IF(C20="C",R20+3/24,IF(C20="D",R20+4/24,IF(C20="E",R20-5/24,IF(C20="F",R20+6/24,IF(C20="G",R20+7/24,S20)))))))</f>
        <v>37508.581296296295</v>
      </c>
      <c r="C20" s="71" t="str">
        <f>IF(L19=1,C17,"")</f>
        <v>Q</v>
      </c>
      <c r="D20" s="72">
        <f>ABS(M18)*10000</f>
        <v>331169.77778440516</v>
      </c>
      <c r="E20" s="73" t="str">
        <f>IF(M18&lt;0,"S","N")</f>
        <v>S</v>
      </c>
      <c r="F20" s="10"/>
      <c r="G20" s="59"/>
      <c r="H20" s="10">
        <f>H17-G19</f>
        <v>0</v>
      </c>
      <c r="I20" s="59"/>
      <c r="J20" s="59"/>
      <c r="K20" s="60"/>
      <c r="L20" s="9">
        <f>IF(D20="PASSES",48.3698,IF(E20="N",(((((D20/10000)-INT(D20/10000))/6)*10)+(INT(D20/10000))),-(((((D20/10000)-INT(D20/10000))/6)*10)+(INT(D20/10000)))))</f>
        <v>-33.19496296406752</v>
      </c>
      <c r="M20" s="9">
        <f>G22/60*COS(F22*PI()/180)</f>
        <v>0</v>
      </c>
      <c r="N20" s="9">
        <f>IF(F22=270,(G22*(1/COS(L20*PI()/180)))/60,IF(F22=90,-(G22*(1/COS(L20*PI()/180)))/60,0))</f>
        <v>0</v>
      </c>
      <c r="O20" s="9">
        <f>IF(ABS(L21+N20)&lt;180,(L21+N20),IF((L21+N20)&gt;0,(L21+N20)-360,(L21+N20)+360))</f>
        <v>78.47419367146571</v>
      </c>
      <c r="P20" s="9">
        <f>-((180/PI()*(LN(TAN(PI()/4+(L23/2*PI()/180))))-180/PI()*(LN(TAN(PI()/4+(L20/2*PI()/180)))))*TAN(F22*PI()/180))</f>
        <v>0</v>
      </c>
      <c r="Q20" s="9">
        <f>IF(ABS(L21+P20)&lt;180,(L21+P20),IF((L21+P20)&gt;0,(L21+P20)-360,(L21+P20)+360))</f>
        <v>78.47419367146571</v>
      </c>
      <c r="R20" s="53">
        <f>R18+I19+INT((G19/K19)/24)</f>
        <v>37508.74796296296</v>
      </c>
      <c r="S20" s="53">
        <f>IF(C20="H",R20+8/24,IF(C20="I",R20+9/24,IF(C20="K",R20+10/24,IF(C20="L",R20+11/24,IF(C20="M",R20+12/24,IF(C20="N",R20-1/24,IF(C20="O",R20-2/24,IF(C20="P",R20-3/24,T20))))))))</f>
        <v>37508.581296296295</v>
      </c>
      <c r="T20" s="53">
        <f>IF(C20="Q",R20-4/24,IF(C20="R",R20-5/24,IF(C20="S",R20-6/24,IF(C20="T",R20-7/24,IF(C20="U",R20-8/24,IF(C20="V",R20-9/24,IF(C20="W",R20-10/24,U20)))))))</f>
        <v>37508.581296296295</v>
      </c>
      <c r="U20" s="53">
        <f>IF(C20="X",R20-11/24,IF(C20="Y",R20-12/24,R20))</f>
        <v>37508.74796296296</v>
      </c>
      <c r="V20" s="53"/>
      <c r="W20" s="53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3.5" thickBot="1">
      <c r="A21" s="75"/>
      <c r="B21" s="76"/>
      <c r="C21" s="77"/>
      <c r="D21" s="78">
        <f>IF(OR(F19=90,F19=270),ABS(O18)*10000,ABS(Q18)*10000)</f>
        <v>782845.1620287943</v>
      </c>
      <c r="E21" s="79" t="str">
        <f>IF(OR(F19=90,F19=270),IF(O18&lt;0,"E","W"),IF(Q18&lt;0,"E","W"))</f>
        <v>W</v>
      </c>
      <c r="F21" s="80"/>
      <c r="G21" s="81"/>
      <c r="H21" s="80"/>
      <c r="I21" s="81"/>
      <c r="J21" s="81"/>
      <c r="K21" s="82"/>
      <c r="L21" s="9">
        <f>IF(D20="PASSES",4.4875,IF(E21="W",(((((D21/10000)-INT(D21/10000))/6)*10)+(INT(D21/10000))),-(((((D21/10000)-INT(D21/10000))/6)*10)+(INT(D21/10000)))))</f>
        <v>78.47419367146571</v>
      </c>
      <c r="M21" s="9">
        <f>IF((L20+M20)&gt;0,INT(L20+M20)+((L20+M20)-INT(L20+M20))*6/10,-INT(-(L20+M20))+((L20+M20)+INT(-(L20+M20)))*6/10)</f>
        <v>-33.116977778440514</v>
      </c>
      <c r="N21" s="9">
        <f>IF((L21+N20)&gt;0,INT(L21+N20)+((L21+N20)-INT(L21+N20))*6/10,-INT(-(L21+N20))+((L21+N20)+INT(-(L21+N20)))*6/10)</f>
        <v>78.28451620287943</v>
      </c>
      <c r="O21" s="9">
        <f>IF(O20&gt;0,INT(O20)+(O20-INT(O20))*6/10,-INT(-O20)+(O20+INT(-O20))*6/10)</f>
        <v>78.28451620287943</v>
      </c>
      <c r="P21" s="9">
        <f>IF((L21+P20)&gt;0,INT(L21+P20)+((L21+P20)-INT(L21+P20))*6/10,-INT(-(L21+P20))+((L21+P20)+INT(-(L21+P20)))*6/10)</f>
        <v>78.28451620287943</v>
      </c>
      <c r="Q21" s="9">
        <f>IF(Q20&gt;0,INT(Q20)+(Q20-INT(Q20))*6/10,-INT(-Q20)+(Q20+INT(-Q20))*6/10)</f>
        <v>78.28451620287943</v>
      </c>
      <c r="R21" s="53">
        <f>IF(C20="Z",B20,IF(C20="A",B20-1/24,IF(C20="B",B20-2/24,IF(C20="C",B20-3/24,IF(C20="D",B20-4/24,IF(C20="E",B20-5/24,S21))))))</f>
        <v>37508.74796296296</v>
      </c>
      <c r="S21" s="53">
        <f>IF(C20="F",B20-6/24,IF(C20="G",B20-7/24,IF(C20="H",B20-8/24,IF(C20="I",B20-9/24,IF(C20="K",B20-10/24,IF(C20="L",B20-11/24,T21))))))</f>
        <v>37508.74796296296</v>
      </c>
      <c r="T21" s="53">
        <f>IF(C20="M",B20-12/24,IF(C20="N",B20+1/24,IF(C20="O",B20+2/24,IF(C20="P",B20+3/24,IF(C20="Q",B20+4/24,IF(C20="R",B20+5/24,U21))))))</f>
        <v>37508.74796296296</v>
      </c>
      <c r="U21" s="53" t="b">
        <f>IF(C20="S",B20+6/24,IF(C20="T",B20+7/24,IF(C20="U",B20+8/24,IF(C20="V",B20+9/24,IF(C20="W",B20+10/24,V21)))))</f>
        <v>0</v>
      </c>
      <c r="V21" s="53" t="b">
        <f>IF(C20="X",B20+11/24,IF(C20="Y",B20+12/24))</f>
        <v>0</v>
      </c>
      <c r="W21" s="53" t="b">
        <f>IF(D20="X",C20+11/24,IF(D20="Y",C20+12/24))</f>
        <v>0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2.75">
      <c r="A22" s="29"/>
      <c r="B22" s="29"/>
      <c r="C22" s="29"/>
      <c r="D22" s="83"/>
      <c r="E22" s="29"/>
      <c r="F22" s="10"/>
      <c r="G22" s="10"/>
      <c r="H22" s="29"/>
      <c r="I22" s="21"/>
      <c r="J22" s="10"/>
      <c r="K22" s="9"/>
      <c r="L22" s="20">
        <f>IF(L19=1,1,0)</f>
        <v>1</v>
      </c>
      <c r="M22" s="9"/>
      <c r="N22" s="9"/>
      <c r="O22" s="9"/>
      <c r="P22" s="9"/>
      <c r="Q22" s="9"/>
      <c r="R22" s="53"/>
      <c r="S22" s="53"/>
      <c r="T22" s="53"/>
      <c r="U22" s="53"/>
      <c r="V22" s="53"/>
      <c r="W22" s="53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2.75">
      <c r="A23" s="9"/>
      <c r="B23" s="178"/>
      <c r="C23" s="180" t="s">
        <v>21</v>
      </c>
      <c r="H23" s="14"/>
      <c r="I23" s="21"/>
      <c r="J23" s="14"/>
      <c r="K23" s="29"/>
      <c r="L23" s="9">
        <f>IF(D23="PASSES",48.3698,IF(E23="N",(((((D23/10000)-INT(D23/10000))/6)*10)+(INT(D23/10000))),-(((((D23/10000)-INT(D23/10000))/6)*10)+(INT(D23/10000)))))</f>
        <v>0</v>
      </c>
      <c r="M23" s="9">
        <f>G25/60*COS(F25*PI()/180)</f>
        <v>0</v>
      </c>
      <c r="N23" s="9">
        <f>IF(F25=270,(G25*(1/COS(L23*PI()/180)))/60,IF(F25=90,-(G25*(1/COS(L23*PI()/180)))/60,0))</f>
        <v>0</v>
      </c>
      <c r="O23" s="9">
        <f>IF(ABS(L24+N23)&lt;180,(L24+N23),IF((L24+N23)&gt;0,(L24+N23)-360,(L24+N23)+360))</f>
        <v>0</v>
      </c>
      <c r="P23" s="9" t="e">
        <f>-((180/PI()*(LN(TAN(PI()/4+(L26/2*PI()/180))))-180/PI()*(LN(TAN(PI()/4+(L23/2*PI()/180)))))*TAN(F25*PI()/180))</f>
        <v>#VALUE!</v>
      </c>
      <c r="Q23" s="9" t="e">
        <f>IF(ABS(L24+P23)&lt;180,(L24+P23),IF((L24+P23)&gt;0,(L24+P23)-360,(L24+P23)+360))</f>
        <v>#VALUE!</v>
      </c>
      <c r="R23" s="53" t="e">
        <f>R21+I22+INT((G22/K22)/24)</f>
        <v>#DIV/0!</v>
      </c>
      <c r="S23" s="53" t="e">
        <f>IF(C23="H",R23+8/24,IF(C23="I",R23+9/24,IF(C23="K",R23+10/24,IF(C23="L",R23+11/24,IF(C23="M",R23+12/24,IF(C23="N",R23-1/24,IF(C23="O",R23-2/24,IF(C23="P",R23-3/24,T23))))))))</f>
        <v>#DIV/0!</v>
      </c>
      <c r="T23" s="53" t="e">
        <f>IF(C23="Q",R23-4/24,IF(C23="R",R23-5/24,IF(C23="S",R23-6/24,IF(C23="T",R23-7/24,IF(C23="U",R23-8/24,IF(C23="V",R23-9/24,IF(C23="W",R23-10/24,U23)))))))</f>
        <v>#DIV/0!</v>
      </c>
      <c r="U23" s="53" t="e">
        <f>IF(C23="X",R23-11/24,IF(C23="Y",R23-12/24,R23))</f>
        <v>#DIV/0!</v>
      </c>
      <c r="V23" s="53"/>
      <c r="W23" s="53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2.75">
      <c r="A24" s="179" t="s">
        <v>22</v>
      </c>
      <c r="B24" s="178" t="s">
        <v>23</v>
      </c>
      <c r="H24" s="14"/>
      <c r="I24" s="21"/>
      <c r="J24" s="14"/>
      <c r="K24" s="29"/>
      <c r="L24" s="9">
        <f>IF(D23="PASSES",4.4875,IF(E24="W",(((((C24/10000)-INT(C24/10000))/6)*10)+(INT(C24/10000))),-(((((C24/10000)-INT(C24/10000))/6)*10)+(INT(C24/10000)))))</f>
        <v>0</v>
      </c>
      <c r="M24" s="9">
        <f>IF((L23+M23)&gt;0,INT(L23+M23)+((L23+M23)-INT(L23+M23))*6/10,-INT(-(L23+M23))+((L23+M23)+INT(-(L23+M23)))*6/10)</f>
        <v>0</v>
      </c>
      <c r="N24" s="9">
        <f>IF((L24+N23)&gt;0,INT(L24+N23)+((L24+N23)-INT(L24+N23))*6/10,-INT(-(L24+N23))+((L24+N23)+INT(-(L24+N23)))*6/10)</f>
        <v>0</v>
      </c>
      <c r="O24" s="9">
        <f>IF(O23&gt;0,INT(O23)+(O23-INT(O23))*6/10,-INT(-O23)+(O23+INT(-O23))*6/10)</f>
        <v>0</v>
      </c>
      <c r="P24" s="9" t="e">
        <f>IF((L24+P23)&gt;0,INT(L24+P23)+((L24+P23)-INT(L24+P23))*6/10,-INT(-(L24+P23))+((L24+P23)+INT(-(L24+P23)))*6/10)</f>
        <v>#VALUE!</v>
      </c>
      <c r="Q24" s="9" t="e">
        <f>IF(Q23&gt;0,INT(Q23)+(Q23-INT(Q23))*6/10,-INT(-Q23)+(Q23+INT(-Q23))*6/10)</f>
        <v>#VALUE!</v>
      </c>
      <c r="R24" s="53" t="b">
        <f>IF(C23="Z",B23,IF(C23="A",B23-1/24,IF(C23="B",B23-2/24,IF(C23="C",B23-3/24,IF(C23="D",B23-4/24,IF(C23="E",B23-5/24,S24))))))</f>
        <v>0</v>
      </c>
      <c r="S24" s="53" t="b">
        <f>IF(C23="F",B23-6/24,IF(C23="G",B23-7/24,IF(C23="H",B23-8/24,IF(C23="I",B23-9/24,IF(C23="K",B23-10/24,IF(C23="L",B23-11/24,T24))))))</f>
        <v>0</v>
      </c>
      <c r="T24" s="53" t="b">
        <f>IF(C23="M",B23-12/24,IF(C23="N",B23+1/24,IF(C23="O",B23+2/24,IF(C23="P",B23+3/24,IF(C23="Q",B23+4/24,IF(C23="R",B23+5/24,U24))))))</f>
        <v>0</v>
      </c>
      <c r="U24" s="53" t="b">
        <f>IF(C23="S",B23+6/24,IF(C23="T",B23+7/24,IF(C23="U",B23+8/24,IF(C23="V",B23+9/24,IF(C23="W",B23+10/24,V24)))))</f>
        <v>0</v>
      </c>
      <c r="V24" s="53" t="b">
        <f>IF(C23="X",B23+11/24,IF(C23="Y",B23+12/24))</f>
        <v>0</v>
      </c>
      <c r="W24" s="53" t="b">
        <f>IF(D23="X",C23+11/24,IF(D23="Y",C23+12/24))</f>
        <v>0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2:37" ht="12.75">
      <c r="B25" s="7" t="s">
        <v>24</v>
      </c>
      <c r="H25" s="14"/>
      <c r="I25" s="21"/>
      <c r="J25" s="14"/>
      <c r="K25" s="9"/>
      <c r="L25" s="20">
        <f>IF(L22=1,1,0)</f>
        <v>1</v>
      </c>
      <c r="M25" s="9"/>
      <c r="N25" s="9"/>
      <c r="O25" s="9"/>
      <c r="P25" s="9"/>
      <c r="Q25" s="9"/>
      <c r="R25" s="53"/>
      <c r="S25" s="53"/>
      <c r="T25" s="53"/>
      <c r="U25" s="53"/>
      <c r="V25" s="53"/>
      <c r="W25" s="53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12.75">
      <c r="A26" s="178"/>
      <c r="B26" s="178"/>
      <c r="C26" s="7" t="s">
        <v>25</v>
      </c>
      <c r="H26" s="14"/>
      <c r="I26" s="21"/>
      <c r="J26" s="14"/>
      <c r="K26" s="29"/>
      <c r="L26" s="9" t="e">
        <f>IF(C26="PASSES",48.3698,IF(E26="N",(((((C26/10000)-INT(C26/10000))/6)*10)+(INT(C26/10000))),-(((((C26/10000)-INT(C26/10000))/6)*10)+(INT(C26/10000)))))</f>
        <v>#VALUE!</v>
      </c>
      <c r="M26" s="9">
        <f>G28/60*COS(F28*PI()/180)</f>
        <v>0</v>
      </c>
      <c r="N26" s="9">
        <f>IF(F28=270,(G28*(1/COS(L26*PI()/180)))/60,IF(F28=90,-(G28*(1/COS(L26*PI()/180)))/60,0))</f>
        <v>0</v>
      </c>
      <c r="O26" s="9" t="e">
        <f>IF(ABS(L27+N26)&lt;180,(L27+N26),IF((L27+N26)&gt;0,(L27+N26)-360,(L27+N26)+360))</f>
        <v>#VALUE!</v>
      </c>
      <c r="P26" s="9" t="e">
        <f>-((180/PI()*(LN(TAN(PI()/4+(L29/2*PI()/180))))-180/PI()*(LN(TAN(PI()/4+(L26/2*PI()/180)))))*TAN(F28*PI()/180))</f>
        <v>#VALUE!</v>
      </c>
      <c r="Q26" s="9" t="e">
        <f>IF(ABS(L27+P26)&lt;180,(L27+P26),IF((L27+P26)&gt;0,(L27+P26)-360,(L27+P26)+360))</f>
        <v>#VALUE!</v>
      </c>
      <c r="R26" s="53" t="e">
        <f>R24+I25+INT((G25/K25)/24)</f>
        <v>#DIV/0!</v>
      </c>
      <c r="S26" s="53" t="e">
        <f>IF(B26="H",R26+8/24,IF(B26="I",R26+9/24,IF(B26="K",R26+10/24,IF(B26="L",R26+11/24,IF(B26="M",R26+12/24,IF(B26="N",R26-1/24,IF(B26="O",R26-2/24,IF(B26="P",R26-3/24,T26))))))))</f>
        <v>#DIV/0!</v>
      </c>
      <c r="T26" s="53" t="e">
        <f>IF(B26="Q",R26-4/24,IF(B26="R",R26-5/24,IF(B26="S",R26-6/24,IF(B26="T",R26-7/24,IF(B26="U",R26-8/24,IF(B26="V",R26-9/24,IF(B26="W",R26-10/24,U26)))))))</f>
        <v>#DIV/0!</v>
      </c>
      <c r="U26" s="53" t="e">
        <f>IF(B26="X",R26-11/24,IF(B26="Y",R26-12/24,R26))</f>
        <v>#DIV/0!</v>
      </c>
      <c r="V26" s="53"/>
      <c r="W26" s="53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2.75">
      <c r="A27" s="178"/>
      <c r="B27" s="178"/>
      <c r="C27" s="7" t="s">
        <v>26</v>
      </c>
      <c r="H27" s="14"/>
      <c r="I27" s="21"/>
      <c r="J27" s="14"/>
      <c r="K27" s="29"/>
      <c r="L27" s="9" t="e">
        <f>IF(C26="PASSES",4.4875,IF(E27="W",(((((C27/10000)-INT(C27/10000))/6)*10)+(INT(C27/10000))),-(((((C27/10000)-INT(C27/10000))/6)*10)+(INT(C27/10000)))))</f>
        <v>#VALUE!</v>
      </c>
      <c r="M27" s="9" t="e">
        <f>IF((L26+M26)&gt;0,INT(L26+M26)+((L26+M26)-INT(L26+M26))*6/10,-INT(-(L26+M26))+((L26+M26)+INT(-(L26+M26)))*6/10)</f>
        <v>#VALUE!</v>
      </c>
      <c r="N27" s="9" t="e">
        <f>IF((L27+N26)&gt;0,INT(L27+N26)+((L27+N26)-INT(L27+N26))*6/10,-INT(-(L27+N26))+((L27+N26)+INT(-(L27+N26)))*6/10)</f>
        <v>#VALUE!</v>
      </c>
      <c r="O27" s="9" t="e">
        <f>IF(O26&gt;0,INT(O26)+(O26-INT(O26))*6/10,-INT(-O26)+(O26+INT(-O26))*6/10)</f>
        <v>#VALUE!</v>
      </c>
      <c r="P27" s="9" t="e">
        <f>IF((L27+P26)&gt;0,INT(L27+P26)+((L27+P26)-INT(L27+P26))*6/10,-INT(-(L27+P26))+((L27+P26)+INT(-(L27+P26)))*6/10)</f>
        <v>#VALUE!</v>
      </c>
      <c r="Q27" s="9" t="e">
        <f>IF(Q26&gt;0,INT(Q26)+(Q26-INT(Q26))*6/10,-INT(-Q26)+(Q26+INT(-Q26))*6/10)</f>
        <v>#VALUE!</v>
      </c>
      <c r="R27" s="53" t="b">
        <f>IF(B26="Z",A26,IF(B26="A",A26-1/24,IF(B26="B",A26-2/24,IF(B26="C",A26-3/24,IF(B26="D",A26-4/24,IF(B26="E",A26-5/24,S27))))))</f>
        <v>0</v>
      </c>
      <c r="S27" s="53" t="b">
        <f>IF(B26="F",A26-6/24,IF(B26="G",A26-7/24,IF(B26="H",A26-8/24,IF(B26="I",A26-9/24,IF(B26="K",A26-10/24,IF(B26="L",A26-11/24,T27))))))</f>
        <v>0</v>
      </c>
      <c r="T27" s="53" t="b">
        <f>IF(B26="M",A26-12/24,IF(B26="N",A26+1/24,IF(B26="O",A26+2/24,IF(B26="P",A26+3/24,IF(B26="Q",A26+4/24,IF(B26="R",A26+5/24,U27))))))</f>
        <v>0</v>
      </c>
      <c r="U27" s="53" t="b">
        <f>IF(B26="S",A26+6/24,IF(B26="T",A26+7/24,IF(B26="U",A26+8/24,IF(B26="V",A26+9/24,IF(B26="W",A26+10/24,V27)))))</f>
        <v>0</v>
      </c>
      <c r="V27" s="53" t="b">
        <f>IF(B26="X",A26+11/24,IF(B26="Y",A26+12/24))</f>
        <v>0</v>
      </c>
      <c r="W27" s="53" t="b">
        <f>IF(C26="X",B26+11/24,IF(C26="Y",B26+12/24))</f>
        <v>0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12.75">
      <c r="A28" s="179" t="s">
        <v>22</v>
      </c>
      <c r="B28" s="178" t="s">
        <v>27</v>
      </c>
      <c r="H28" s="14"/>
      <c r="I28" s="21"/>
      <c r="J28" s="14"/>
      <c r="K28" s="9"/>
      <c r="L28" s="20">
        <f>IF(L25=1,1,0)</f>
        <v>1</v>
      </c>
      <c r="M28" s="9"/>
      <c r="N28" s="9"/>
      <c r="O28" s="9"/>
      <c r="P28" s="9"/>
      <c r="Q28" s="9"/>
      <c r="R28" s="53"/>
      <c r="S28" s="53"/>
      <c r="T28" s="53"/>
      <c r="U28" s="53"/>
      <c r="V28" s="53"/>
      <c r="W28" s="53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2.75">
      <c r="A29" s="178"/>
      <c r="B29" s="178"/>
      <c r="C29" s="7" t="s">
        <v>28</v>
      </c>
      <c r="E29" s="7" t="s">
        <v>29</v>
      </c>
      <c r="H29" s="14"/>
      <c r="I29" s="21"/>
      <c r="J29" s="14"/>
      <c r="K29" s="29"/>
      <c r="L29" s="9" t="e">
        <f>IF(C29="PASSES",48.3698,IF(E29="N",(((((C29/10000)-INT(C29/10000))/6)*10)+(INT(C29/10000))),-(((((C29/10000)-INT(C29/10000))/6)*10)+(INT(C29/10000)))))</f>
        <v>#VALUE!</v>
      </c>
      <c r="M29" s="9" t="e">
        <f>G31/60*COS(F31*PI()/180)</f>
        <v>#VALUE!</v>
      </c>
      <c r="N29" s="9">
        <f>IF(F31=270,(G31*(1/COS(L29*PI()/180)))/60,IF(F31=90,-(G31*(1/COS(L29*PI()/180)))/60,0))</f>
        <v>0</v>
      </c>
      <c r="O29" s="9" t="e">
        <f>IF(ABS(L30+N29)&lt;180,(L30+N29),IF((L30+N29)&gt;0,(L30+N29)-360,(L30+N29)+360))</f>
        <v>#VALUE!</v>
      </c>
      <c r="P29" s="9" t="e">
        <f>-((180/PI()*(LN(TAN(PI()/4+(L32/2*PI()/180))))-180/PI()*(LN(TAN(PI()/4+(L29/2*PI()/180)))))*TAN(F31*PI()/180))</f>
        <v>#VALUE!</v>
      </c>
      <c r="Q29" s="9" t="e">
        <f>IF(ABS(L30+P29)&lt;180,(L30+P29),IF((L30+P29)&gt;0,(L30+P29)-360,(L30+P29)+360))</f>
        <v>#VALUE!</v>
      </c>
      <c r="R29" s="53" t="e">
        <f>R27+I28+INT((G28/K28)/24)</f>
        <v>#DIV/0!</v>
      </c>
      <c r="S29" s="53" t="e">
        <f>IF(B29="H",R29+8/24,IF(B29="I",R29+9/24,IF(B29="K",R29+10/24,IF(B29="L",R29+11/24,IF(B29="M",R29+12/24,IF(B29="N",R29-1/24,IF(B29="O",R29-2/24,IF(B29="P",R29-3/24,T29))))))))</f>
        <v>#DIV/0!</v>
      </c>
      <c r="T29" s="53" t="e">
        <f>IF(B29="Q",R29-4/24,IF(B29="R",R29-5/24,IF(B29="S",R29-6/24,IF(B29="T",R29-7/24,IF(B29="U",R29-8/24,IF(B29="V",R29-9/24,IF(B29="W",R29-10/24,U29)))))))</f>
        <v>#DIV/0!</v>
      </c>
      <c r="U29" s="53" t="e">
        <f>IF(B29="X",R29-11/24,IF(B29="Y",R29-12/24,R29))</f>
        <v>#DIV/0!</v>
      </c>
      <c r="V29" s="53"/>
      <c r="W29" s="53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2.75">
      <c r="A30" s="178"/>
      <c r="B30" s="178"/>
      <c r="C30" s="7" t="s">
        <v>30</v>
      </c>
      <c r="E30" s="7" t="s">
        <v>31</v>
      </c>
      <c r="H30" s="14"/>
      <c r="I30" s="21"/>
      <c r="J30" s="14"/>
      <c r="K30" s="29"/>
      <c r="L30" s="9" t="e">
        <f>IF(C29="PASSES",4.4875,IF(E30="W",(((((C30/10000)-INT(C30/10000))/6)*10)+(INT(C30/10000))),-(((((C30/10000)-INT(C30/10000))/6)*10)+(INT(C30/10000)))))</f>
        <v>#VALUE!</v>
      </c>
      <c r="M30" s="9" t="e">
        <f>IF((L29+M29)&gt;0,INT(L29+M29)+((L29+M29)-INT(L29+M29))*6/10,-INT(-(L29+M29))+((L29+M29)+INT(-(L29+M29)))*6/10)</f>
        <v>#VALUE!</v>
      </c>
      <c r="N30" s="9" t="e">
        <f>IF((L30+N29)&gt;0,INT(L30+N29)+((L30+N29)-INT(L30+N29))*6/10,-INT(-(L30+N29))+((L30+N29)+INT(-(L30+N29)))*6/10)</f>
        <v>#VALUE!</v>
      </c>
      <c r="O30" s="9" t="e">
        <f>IF(O29&gt;0,INT(O29)+(O29-INT(O29))*6/10,-INT(-O29)+(O29+INT(-O29))*6/10)</f>
        <v>#VALUE!</v>
      </c>
      <c r="P30" s="9" t="e">
        <f>IF((L30+P29)&gt;0,INT(L30+P29)+((L30+P29)-INT(L30+P29))*6/10,-INT(-(L30+P29))+((L30+P29)+INT(-(L30+P29)))*6/10)</f>
        <v>#VALUE!</v>
      </c>
      <c r="Q30" s="9" t="e">
        <f>IF(Q29&gt;0,INT(Q29)+(Q29-INT(Q29))*6/10,-INT(-Q29)+(Q29+INT(-Q29))*6/10)</f>
        <v>#VALUE!</v>
      </c>
      <c r="R30" s="53" t="b">
        <f>IF(B29="Z",A29,IF(B29="A",A29-1/24,IF(B29="B",A29-2/24,IF(B29="C",A29-3/24,IF(B29="D",A29-4/24,IF(B29="E",A29-5/24,S30))))))</f>
        <v>0</v>
      </c>
      <c r="S30" s="53" t="b">
        <f>IF(B29="F",A29-6/24,IF(B29="G",A29-7/24,IF(B29="H",A29-8/24,IF(B29="I",A29-9/24,IF(B29="K",A29-10/24,IF(B29="L",A29-11/24,T30))))))</f>
        <v>0</v>
      </c>
      <c r="T30" s="53" t="b">
        <f>IF(B29="M",A29-12/24,IF(B29="N",A29+1/24,IF(B29="O",A29+2/24,IF(B29="P",A29+3/24,IF(B29="Q",A29+4/24,IF(B29="R",A29+5/24,U30))))))</f>
        <v>0</v>
      </c>
      <c r="U30" s="53" t="b">
        <f>IF(B29="S",A29+6/24,IF(B29="T",A29+7/24,IF(B29="U",A29+8/24,IF(B29="V",A29+9/24,IF(B29="W",A29+10/24,V30)))))</f>
        <v>0</v>
      </c>
      <c r="V30" s="53" t="b">
        <f>IF(B29="X",A29+11/24,IF(B29="Y",A29+12/24))</f>
        <v>0</v>
      </c>
      <c r="W30" s="53" t="b">
        <f>IF(C29="X",B29+11/24,IF(C29="Y",B29+12/24))</f>
        <v>0</v>
      </c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2.75">
      <c r="A31" s="179" t="s">
        <v>22</v>
      </c>
      <c r="B31" s="178" t="s">
        <v>32</v>
      </c>
      <c r="G31" s="7" t="s">
        <v>33</v>
      </c>
      <c r="H31" s="14"/>
      <c r="I31" s="21"/>
      <c r="J31" s="14"/>
      <c r="K31" s="9"/>
      <c r="L31" s="20">
        <f>IF(L28=1,1,0)</f>
        <v>1</v>
      </c>
      <c r="M31" s="9"/>
      <c r="N31" s="9"/>
      <c r="O31" s="9"/>
      <c r="P31" s="9"/>
      <c r="Q31" s="9"/>
      <c r="R31" s="53"/>
      <c r="S31" s="53"/>
      <c r="T31" s="53"/>
      <c r="U31" s="53"/>
      <c r="V31" s="53"/>
      <c r="W31" s="53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2.75">
      <c r="A32" s="9"/>
      <c r="B32" s="53"/>
      <c r="C32" s="84"/>
      <c r="D32" s="85"/>
      <c r="E32" s="9"/>
      <c r="F32" s="29"/>
      <c r="G32" s="29"/>
      <c r="H32" s="10"/>
      <c r="I32" s="29"/>
      <c r="J32" s="10"/>
      <c r="K32" s="29"/>
      <c r="L32" s="9">
        <f>IF(D32="PASSES",48.3698,IF(E32="N",(((((D32/10000)-INT(D32/10000))/6)*10)+(INT(D32/10000))),-(((((D32/10000)-INT(D32/10000))/6)*10)+(INT(D32/10000)))))</f>
        <v>0</v>
      </c>
      <c r="M32" s="9">
        <f>G34/60*COS(F34*PI()/180)</f>
        <v>0</v>
      </c>
      <c r="N32" s="9">
        <f>IF(F34=270,(G34*(1/COS(L32*PI()/180)))/60,IF(F34=90,-(G34*(1/COS(L32*PI()/180)))/60,0))</f>
        <v>0</v>
      </c>
      <c r="O32" s="9">
        <f>IF(ABS(L33+N32)&lt;180,(L33+N32),IF((L33+N32)&gt;0,(L33+N32)-360,(L33+N32)+360))</f>
        <v>0</v>
      </c>
      <c r="P32" s="9">
        <f>-((180/PI()*(LN(TAN(PI()/4+(L35/2*PI()/180))))-180/PI()*(LN(TAN(PI()/4+(L32/2*PI()/180)))))*TAN(F34*PI()/180))</f>
        <v>0</v>
      </c>
      <c r="Q32" s="9">
        <f>IF(ABS(L33+P32)&lt;180,(L33+P32),IF((L33+P32)&gt;0,(L33+P32)-360,(L33+P32)+360))</f>
        <v>0</v>
      </c>
      <c r="R32" s="53" t="e">
        <f>R30+I31+INT((G31/K31)/24)</f>
        <v>#VALUE!</v>
      </c>
      <c r="S32" s="53" t="e">
        <f>IF(C32="H",R32+8/24,IF(C32="I",R32+9/24,IF(C32="K",R32+10/24,IF(C32="L",R32+11/24,IF(C32="M",R32+12/24,IF(C32="N",R32-1/24,IF(C32="O",R32-2/24,IF(C32="P",R32-3/24,T32))))))))</f>
        <v>#VALUE!</v>
      </c>
      <c r="T32" s="53" t="e">
        <f>IF(C32="Q",R32-4/24,IF(C32="R",R32-5/24,IF(C32="S",R32-6/24,IF(C32="T",R32-7/24,IF(C32="U",R32-8/24,IF(C32="V",R32-9/24,IF(C32="W",R32-10/24,U32)))))))</f>
        <v>#VALUE!</v>
      </c>
      <c r="U32" s="53" t="e">
        <f>IF(C32="X",R32-11/24,IF(C32="Y",R32-12/24,R32))</f>
        <v>#VALUE!</v>
      </c>
      <c r="V32" s="53"/>
      <c r="W32" s="53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2.75">
      <c r="A33" s="29"/>
      <c r="B33" s="29"/>
      <c r="C33" s="29"/>
      <c r="D33" s="86"/>
      <c r="E33" s="9"/>
      <c r="F33" s="29"/>
      <c r="G33" s="29"/>
      <c r="H33" s="29"/>
      <c r="I33" s="29"/>
      <c r="J33" s="10"/>
      <c r="K33" s="29"/>
      <c r="L33" s="9">
        <f>IF(D32="PASSES",4.4875,IF(E33="W",(((((D33/10000)-INT(D33/10000))/6)*10)+(INT(D33/10000))),-(((((D33/10000)-INT(D33/10000))/6)*10)+(INT(D33/10000)))))</f>
        <v>0</v>
      </c>
      <c r="M33" s="9">
        <f>IF((L32+M32)&gt;0,INT(L32+M32)+((L32+M32)-INT(L32+M32))*6/10,-INT(-(L32+M32))+((L32+M32)+INT(-(L32+M32)))*6/10)</f>
        <v>0</v>
      </c>
      <c r="N33" s="9">
        <f>IF((L33+N32)&gt;0,INT(L33+N32)+((L33+N32)-INT(L33+N32))*6/10,-INT(-(L33+N32))+((L33+N32)+INT(-(L33+N32)))*6/10)</f>
        <v>0</v>
      </c>
      <c r="O33" s="9">
        <f>IF(O32&gt;0,INT(O32)+(O32-INT(O32))*6/10,-INT(-O32)+(O32+INT(-O32))*6/10)</f>
        <v>0</v>
      </c>
      <c r="P33" s="9">
        <f>IF((L33+P32)&gt;0,INT(L33+P32)+((L33+P32)-INT(L33+P32))*6/10,-INT(-(L33+P32))+((L33+P32)+INT(-(L33+P32)))*6/10)</f>
        <v>0</v>
      </c>
      <c r="Q33" s="9">
        <f>IF(Q32&gt;0,INT(Q32)+(Q32-INT(Q32))*6/10,-INT(-Q32)+(Q32+INT(-Q32))*6/10)</f>
        <v>0</v>
      </c>
      <c r="R33" s="53" t="b">
        <f>IF(C32="Z",B32,IF(C32="A",B32-1/24,IF(C32="B",B32-2/24,IF(C32="C",B32-3/24,IF(C32="D",B32-4/24,IF(C32="E",B32-5/24,S33))))))</f>
        <v>0</v>
      </c>
      <c r="S33" s="53" t="b">
        <f>IF(C32="F",B32-6/24,IF(C32="G",B32-7/24,IF(C32="H",B32-8/24,IF(C32="I",B32-9/24,IF(C32="K",B32-10/24,IF(C32="L",B32-11/24,T33))))))</f>
        <v>0</v>
      </c>
      <c r="T33" s="53" t="b">
        <f>IF(C32="M",B32-12/24,IF(C32="N",B32+1/24,IF(C32="O",B32+2/24,IF(C32="P",B32+3/24,IF(C32="Q",B32+4/24,IF(C32="R",B32+5/24,U33))))))</f>
        <v>0</v>
      </c>
      <c r="U33" s="53" t="b">
        <f>IF(C32="S",B32+6/24,IF(C32="T",B32+7/24,IF(C32="U",B32+8/24,IF(C32="V",B32+9/24,IF(C32="W",B32+10/24,V33)))))</f>
        <v>0</v>
      </c>
      <c r="V33" s="53" t="b">
        <f>IF(C32="X",B32+11/24,IF(C32="Y",B32+12/24))</f>
        <v>0</v>
      </c>
      <c r="W33" s="53" t="b">
        <f>IF(D32="X",C32+11/24,IF(D32="Y",C32+12/24))</f>
        <v>0</v>
      </c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2.75">
      <c r="A34" s="29"/>
      <c r="B34" s="29"/>
      <c r="C34" s="29"/>
      <c r="D34" s="83"/>
      <c r="E34" s="29"/>
      <c r="F34" s="29"/>
      <c r="G34" s="29"/>
      <c r="H34" s="29"/>
      <c r="I34" s="21"/>
      <c r="J34" s="10"/>
      <c r="K34" s="9"/>
      <c r="L34" s="20">
        <f>IF(L31=1,1,0)</f>
        <v>1</v>
      </c>
      <c r="M34" s="9"/>
      <c r="N34" s="9"/>
      <c r="O34" s="9"/>
      <c r="P34" s="9"/>
      <c r="Q34" s="9"/>
      <c r="R34" s="53"/>
      <c r="S34" s="53"/>
      <c r="T34" s="53"/>
      <c r="U34" s="53"/>
      <c r="V34" s="53"/>
      <c r="W34" s="53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2.75">
      <c r="A35" s="9"/>
      <c r="B35" s="53"/>
      <c r="C35" s="84"/>
      <c r="D35" s="85"/>
      <c r="E35" s="9"/>
      <c r="F35" s="29"/>
      <c r="G35" s="29"/>
      <c r="H35" s="10"/>
      <c r="I35" s="29"/>
      <c r="J35" s="10"/>
      <c r="K35" s="29"/>
      <c r="L35" s="9">
        <f>IF(D35="PASSES",48.3698,IF(E35="N",(((((D35/10000)-INT(D35/10000))/6)*10)+(INT(D35/10000))),-(((((D35/10000)-INT(D35/10000))/6)*10)+(INT(D35/10000)))))</f>
        <v>0</v>
      </c>
      <c r="M35" s="9">
        <f>G37/60*COS(F37*PI()/180)</f>
        <v>0</v>
      </c>
      <c r="N35" s="9">
        <f>IF(F37=270,(G37*(1/COS(L35*PI()/180)))/60,IF(F37=90,-(G37*(1/COS(L35*PI()/180)))/60,0))</f>
        <v>0</v>
      </c>
      <c r="O35" s="9">
        <f>IF(ABS(L36+N35)&lt;180,(L36+N35),IF((L36+N35)&gt;0,(L36+N35)-360,(L36+N35)+360))</f>
        <v>0</v>
      </c>
      <c r="P35" s="9">
        <f>-((180/PI()*(LN(TAN(PI()/4+(L38/2*PI()/180))))-180/PI()*(LN(TAN(PI()/4+(L35/2*PI()/180)))))*TAN(F37*PI()/180))</f>
        <v>0</v>
      </c>
      <c r="Q35" s="9">
        <f>IF(ABS(L36+P35)&lt;180,(L36+P35),IF((L36+P35)&gt;0,(L36+P35)-360,(L36+P35)+360))</f>
        <v>0</v>
      </c>
      <c r="R35" s="53" t="e">
        <f>R33+I34+INT((G34/K34)/24)</f>
        <v>#DIV/0!</v>
      </c>
      <c r="S35" s="53" t="e">
        <f>IF(C35="H",R35+8/24,IF(C35="I",R35+9/24,IF(C35="K",R35+10/24,IF(C35="L",R35+11/24,IF(C35="M",R35+12/24,IF(C35="N",R35-1/24,IF(C35="O",R35-2/24,IF(C35="P",R35-3/24,T35))))))))</f>
        <v>#DIV/0!</v>
      </c>
      <c r="T35" s="53" t="e">
        <f>IF(C35="Q",R35-4/24,IF(C35="R",R35-5/24,IF(C35="S",R35-6/24,IF(C35="T",R35-7/24,IF(C35="U",R35-8/24,IF(C35="V",R35-9/24,IF(C35="W",R35-10/24,U35)))))))</f>
        <v>#DIV/0!</v>
      </c>
      <c r="U35" s="53" t="e">
        <f>IF(C35="X",R35-11/24,IF(C35="Y",R35-12/24,R35))</f>
        <v>#DIV/0!</v>
      </c>
      <c r="V35" s="53"/>
      <c r="W35" s="53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2.75">
      <c r="A36" s="29"/>
      <c r="B36" s="29"/>
      <c r="C36" s="29"/>
      <c r="D36" s="86"/>
      <c r="E36" s="9"/>
      <c r="F36" s="29"/>
      <c r="G36" s="29"/>
      <c r="H36" s="29"/>
      <c r="I36" s="29"/>
      <c r="J36" s="10"/>
      <c r="K36" s="29"/>
      <c r="L36" s="9">
        <f>IF(D35="PASSES",4.4875,IF(E36="W",(((((D36/10000)-INT(D36/10000))/6)*10)+(INT(D36/10000))),-(((((D36/10000)-INT(D36/10000))/6)*10)+(INT(D36/10000)))))</f>
        <v>0</v>
      </c>
      <c r="M36" s="9">
        <f>IF((L35+M35)&gt;0,INT(L35+M35)+((L35+M35)-INT(L35+M35))*6/10,-INT(-(L35+M35))+((L35+M35)+INT(-(L35+M35)))*6/10)</f>
        <v>0</v>
      </c>
      <c r="N36" s="9">
        <f>IF((L36+N35)&gt;0,INT(L36+N35)+((L36+N35)-INT(L36+N35))*6/10,-INT(-(L36+N35))+((L36+N35)+INT(-(L36+N35)))*6/10)</f>
        <v>0</v>
      </c>
      <c r="O36" s="9">
        <f>IF(O35&gt;0,INT(O35)+(O35-INT(O35))*6/10,-INT(-O35)+(O35+INT(-O35))*6/10)</f>
        <v>0</v>
      </c>
      <c r="P36" s="9">
        <f>IF((L36+P35)&gt;0,INT(L36+P35)+((L36+P35)-INT(L36+P35))*6/10,-INT(-(L36+P35))+((L36+P35)+INT(-(L36+P35)))*6/10)</f>
        <v>0</v>
      </c>
      <c r="Q36" s="9">
        <f>IF(Q35&gt;0,INT(Q35)+(Q35-INT(Q35))*6/10,-INT(-Q35)+(Q35+INT(-Q35))*6/10)</f>
        <v>0</v>
      </c>
      <c r="R36" s="53" t="b">
        <f>IF(C35="Z",B35,IF(C35="A",B35-1/24,IF(C35="B",B35-2/24,IF(C35="C",B35-3/24,IF(C35="D",B35-4/24,IF(C35="E",B35-5/24,S36))))))</f>
        <v>0</v>
      </c>
      <c r="S36" s="53" t="b">
        <f>IF(C35="F",B35-6/24,IF(C35="G",B35-7/24,IF(C35="H",B35-8/24,IF(C35="I",B35-9/24,IF(C35="K",B35-10/24,IF(C35="L",B35-11/24,T36))))))</f>
        <v>0</v>
      </c>
      <c r="T36" s="53" t="b">
        <f>IF(C35="M",B35-12/24,IF(C35="N",B35+1/24,IF(C35="O",B35+2/24,IF(C35="P",B35+3/24,IF(C35="Q",B35+4/24,IF(C35="R",B35+5/24,U36))))))</f>
        <v>0</v>
      </c>
      <c r="U36" s="53" t="b">
        <f>IF(C35="S",B35+6/24,IF(C35="T",B35+7/24,IF(C35="U",B35+8/24,IF(C35="V",B35+9/24,IF(C35="W",B35+10/24,V36)))))</f>
        <v>0</v>
      </c>
      <c r="V36" s="53" t="b">
        <f>IF(C35="X",B35+11/24,IF(C35="Y",B35+12/24))</f>
        <v>0</v>
      </c>
      <c r="W36" s="53" t="b">
        <f>IF(D35="X",C35+11/24,IF(D35="Y",C35+12/24))</f>
        <v>0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2.75">
      <c r="A37" s="29"/>
      <c r="B37" s="29"/>
      <c r="C37" s="29"/>
      <c r="D37" s="83"/>
      <c r="E37" s="29"/>
      <c r="F37" s="29"/>
      <c r="G37" s="29"/>
      <c r="H37" s="29"/>
      <c r="I37" s="87"/>
      <c r="J37" s="10"/>
      <c r="K37" s="9"/>
      <c r="L37" s="20">
        <f>IF(L34=1,1,0)</f>
        <v>1</v>
      </c>
      <c r="M37" s="9"/>
      <c r="N37" s="9"/>
      <c r="O37" s="9"/>
      <c r="P37" s="9"/>
      <c r="Q37" s="9"/>
      <c r="R37" s="53"/>
      <c r="S37" s="53"/>
      <c r="T37" s="53"/>
      <c r="U37" s="53"/>
      <c r="V37" s="53"/>
      <c r="W37" s="53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2.75">
      <c r="A38" s="9"/>
      <c r="B38" s="88"/>
      <c r="C38" s="88"/>
      <c r="D38" s="85"/>
      <c r="E38" s="9"/>
      <c r="F38" s="29"/>
      <c r="G38" s="29"/>
      <c r="H38" s="29"/>
      <c r="I38" s="29"/>
      <c r="J38" s="10"/>
      <c r="K38" s="29"/>
      <c r="L38" s="9">
        <f>IF(D38="PASSES",48.3698,IF(E38="N",(((((D38/10000)-INT(D38/10000))/6)*10)+(INT(D38/10000))),-(((((D38/10000)-INT(D38/10000))/6)*10)+(INT(D38/10000)))))</f>
        <v>0</v>
      </c>
      <c r="M38" s="9">
        <f>G40/60*COS(F40*PI()/180)</f>
        <v>0</v>
      </c>
      <c r="N38" s="9">
        <f>IF(F40=270,(G40*(1/COS(L38*PI()/180)))/60,IF(F40=90,-(G40*(1/COS(L38*PI()/180)))/60,0))</f>
        <v>0</v>
      </c>
      <c r="O38" s="9">
        <f>IF(ABS(L39+N38)&lt;180,(L39+N38),IF((L39+N38)&gt;0,(L39+N38)-360,(L39+N38)+360))</f>
        <v>0</v>
      </c>
      <c r="P38" s="9">
        <f>-((180/PI()*(LN(TAN(PI()/4+(L41/2*PI()/180))))-180/PI()*(LN(TAN(PI()/4+(L38/2*PI()/180)))))*TAN(F40*PI()/180))</f>
        <v>0</v>
      </c>
      <c r="Q38" s="9">
        <f>IF(ABS(L39+P38)&lt;180,(L39+P38),IF((L39+P38)&gt;0,(L39+P38)-360,(L39+P38)+360))</f>
        <v>0</v>
      </c>
      <c r="R38" s="53" t="e">
        <f>R36+I37+INT((G37/K37)/24)</f>
        <v>#DIV/0!</v>
      </c>
      <c r="S38" s="53" t="e">
        <f>IF(C38="H",R38+8/24,IF(C38="I",R38+9/24,IF(C38="K",R38+10/24,IF(C38="L",R38+11/24,IF(C38="M",R38+12/24,IF(C38="N",R38-1/24,IF(C38="O",R38-2/24,IF(C38="P",R38-3/24,T38))))))))</f>
        <v>#DIV/0!</v>
      </c>
      <c r="T38" s="53" t="e">
        <f>IF(C38="Q",R38-4/24,IF(C38="R",R38-5/24,IF(C38="S",R38-6/24,IF(C38="T",R38-7/24,IF(C38="U",R38-8/24,IF(C38="V",R38-9/24,IF(C38="W",R38-10/24,U38)))))))</f>
        <v>#DIV/0!</v>
      </c>
      <c r="U38" s="53" t="e">
        <f>IF(C38="X",R38-11/24,IF(C38="Y",R38-12/24,R38))</f>
        <v>#DIV/0!</v>
      </c>
      <c r="V38" s="53"/>
      <c r="W38" s="53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2.75">
      <c r="A39" s="29"/>
      <c r="B39" s="29"/>
      <c r="C39" s="29"/>
      <c r="D39" s="89"/>
      <c r="E39" s="29"/>
      <c r="F39" s="29"/>
      <c r="G39" s="29"/>
      <c r="H39" s="29"/>
      <c r="I39" s="29"/>
      <c r="J39" s="10"/>
      <c r="K39" s="29"/>
      <c r="L39" s="9">
        <f>IF(D38="PASSES",4.4875,IF(E39="W",(((((D39/10000)-INT(D39/10000))/6)*10)+(INT(D39/10000))),-(((((D39/10000)-INT(D39/10000))/6)*10)+(INT(D39/10000)))))</f>
        <v>0</v>
      </c>
      <c r="M39" s="9">
        <f>IF((L38+M38)&gt;0,INT(L38+M38)+((L38+M38)-INT(L38+M38))*6/10,-INT(-(L38+M38))+((L38+M38)+INT(-(L38+M38)))*6/10)</f>
        <v>0</v>
      </c>
      <c r="N39" s="9">
        <f>IF((L39+N38)&gt;0,INT(L39+N38)+((L39+N38)-INT(L39+N38))*6/10,-INT(-(L39+N38))+((L39+N38)+INT(-(L39+N38)))*6/10)</f>
        <v>0</v>
      </c>
      <c r="O39" s="9">
        <f>IF(O38&gt;0,INT(O38)+(O38-INT(O38))*6/10,-INT(-O38)+(O38+INT(-O38))*6/10)</f>
        <v>0</v>
      </c>
      <c r="P39" s="9">
        <f>IF((L39+P38)&gt;0,INT(L39+P38)+((L39+P38)-INT(L39+P38))*6/10,-INT(-(L39+P38))+((L39+P38)+INT(-(L39+P38)))*6/10)</f>
        <v>0</v>
      </c>
      <c r="Q39" s="9">
        <f>IF(Q38&gt;0,INT(Q38)+(Q38-INT(Q38))*6/10,-INT(-Q38)+(Q38+INT(-Q38))*6/10)</f>
        <v>0</v>
      </c>
      <c r="R39" s="53" t="b">
        <f>IF(C38="Z",B38,IF(C38="A",B38-1/24,IF(C38="B",B38-2/24,IF(C38="C",B38-3/24,IF(C38="D",B38-4/24,IF(C38="E",B38-5/24,S39))))))</f>
        <v>0</v>
      </c>
      <c r="S39" s="53" t="b">
        <f>IF(C38="F",B38-6/24,IF(C38="G",B38-7/24,IF(C38="H",B38-8/24,IF(C38="I",B38-9/24,IF(C38="K",B38-10/24,IF(C38="L",B38-11/24,T39))))))</f>
        <v>0</v>
      </c>
      <c r="T39" s="53" t="b">
        <f>IF(C38="M",B38-12/24,IF(C38="N",B38+1/24,IF(C38="O",B38+2/24,IF(C38="P",B38+3/24,IF(C38="Q",B38+4/24,IF(C38="R",B38+5/24,U39))))))</f>
        <v>0</v>
      </c>
      <c r="U39" s="53" t="b">
        <f>IF(C38="S",B38+6/24,IF(C38="T",B38+7/24,IF(C38="U",B38+8/24,IF(C38="V",B38+9/24,IF(C38="W",B38+10/24,V39)))))</f>
        <v>0</v>
      </c>
      <c r="V39" s="53" t="b">
        <f>IF(C38="X",B38+11/24,IF(C38="Y",B38+12/24))</f>
        <v>0</v>
      </c>
      <c r="W39" s="53" t="b">
        <f>IF(D38="X",C38+11/24,IF(D38="Y",C38+12/24))</f>
        <v>0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2.75">
      <c r="A40" s="29"/>
      <c r="B40" s="29"/>
      <c r="C40" s="29"/>
      <c r="D40" s="83"/>
      <c r="E40" s="29"/>
      <c r="F40" s="29"/>
      <c r="G40" s="29"/>
      <c r="H40" s="29"/>
      <c r="I40" s="87"/>
      <c r="J40" s="10"/>
      <c r="K40" s="9"/>
      <c r="L40" s="20">
        <f>IF(L37=1,1,0)</f>
        <v>1</v>
      </c>
      <c r="M40" s="9"/>
      <c r="N40" s="9"/>
      <c r="O40" s="9"/>
      <c r="P40" s="9"/>
      <c r="Q40" s="9"/>
      <c r="R40" s="53"/>
      <c r="S40" s="53"/>
      <c r="T40" s="53"/>
      <c r="U40" s="53"/>
      <c r="V40" s="53"/>
      <c r="W40" s="53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2.75">
      <c r="A41" s="9"/>
      <c r="B41" s="88"/>
      <c r="C41" s="88"/>
      <c r="D41" s="85"/>
      <c r="E41" s="9"/>
      <c r="F41" s="29"/>
      <c r="G41" s="29"/>
      <c r="H41" s="29"/>
      <c r="I41" s="29"/>
      <c r="J41" s="10"/>
      <c r="K41" s="29"/>
      <c r="L41" s="9">
        <f>IF(D41="PASSES",48.3698,IF(E41="N",(((((D41/10000)-INT(D41/10000))/6)*10)+(INT(D41/10000))),-(((((D41/10000)-INT(D41/10000))/6)*10)+(INT(D41/10000)))))</f>
        <v>0</v>
      </c>
      <c r="M41" s="9">
        <f>G43/60*COS(F43*PI()/180)</f>
        <v>0</v>
      </c>
      <c r="N41" s="9">
        <f>IF(F43=270,(G43*(1/COS(L41*PI()/180)))/60,IF(F43=90,-(G43*(1/COS(L41*PI()/180)))/60,0))</f>
        <v>0</v>
      </c>
      <c r="O41" s="9">
        <f>IF(ABS(L42+N41)&lt;180,(L42+N41),IF((L42+N41)&gt;0,(L42+N41)-360,(L42+N41)+360))</f>
        <v>0</v>
      </c>
      <c r="P41" s="9">
        <f>-((180/PI()*(LN(TAN(PI()/4+(L44/2*PI()/180))))-180/PI()*(LN(TAN(PI()/4+(L41/2*PI()/180)))))*TAN(F43*PI()/180))</f>
        <v>0</v>
      </c>
      <c r="Q41" s="9">
        <f>IF(ABS(L42+P41)&lt;180,(L42+P41),IF((L42+P41)&gt;0,(L42+P41)-360,(L42+P41)+360))</f>
        <v>0</v>
      </c>
      <c r="R41" s="53" t="e">
        <f>R39+I40+INT((G40/K40)/24)</f>
        <v>#DIV/0!</v>
      </c>
      <c r="S41" s="53" t="e">
        <f>IF(C41="H",R41+8/24,IF(C41="I",R41+9/24,IF(C41="K",R41+10/24,IF(C41="L",R41+11/24,IF(C41="M",R41+12/24,IF(C41="N",R41-1/24,IF(C41="O",R41-2/24,IF(C41="P",R41-3/24,T41))))))))</f>
        <v>#DIV/0!</v>
      </c>
      <c r="T41" s="53" t="e">
        <f>IF(C41="Q",R41-4/24,IF(C41="R",R41-5/24,IF(C41="S",R41-6/24,IF(C41="T",R41-7/24,IF(C41="U",R41-8/24,IF(C41="V",R41-9/24,IF(C41="W",R41-10/24,U41)))))))</f>
        <v>#DIV/0!</v>
      </c>
      <c r="U41" s="53" t="e">
        <f>IF(C41="X",R41-11/24,IF(C41="Y",R41-12/24,R41))</f>
        <v>#DIV/0!</v>
      </c>
      <c r="V41" s="53"/>
      <c r="W41" s="53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2.75">
      <c r="A42" s="29"/>
      <c r="B42" s="29"/>
      <c r="C42" s="29"/>
      <c r="D42" s="89"/>
      <c r="E42" s="29"/>
      <c r="F42" s="29"/>
      <c r="G42" s="29"/>
      <c r="H42" s="29"/>
      <c r="I42" s="29"/>
      <c r="J42" s="10"/>
      <c r="K42" s="29"/>
      <c r="L42" s="9">
        <f>IF(D41="PASSES",4.4875,IF(E42="W",(((((D42/10000)-INT(D42/10000))/6)*10)+(INT(D42/10000))),-(((((D42/10000)-INT(D42/10000))/6)*10)+(INT(D42/10000)))))</f>
        <v>0</v>
      </c>
      <c r="M42" s="9">
        <f>IF((L41+M41)&gt;0,INT(L41+M41)+((L41+M41)-INT(L41+M41))*6/10,-INT(-(L41+M41))+((L41+M41)+INT(-(L41+M41)))*6/10)</f>
        <v>0</v>
      </c>
      <c r="N42" s="9">
        <f>IF((L42+N41)&gt;0,INT(L42+N41)+((L42+N41)-INT(L42+N41))*6/10,-INT(-(L42+N41))+((L42+N41)+INT(-(L42+N41)))*6/10)</f>
        <v>0</v>
      </c>
      <c r="O42" s="9">
        <f>IF(O41&gt;0,INT(O41)+(O41-INT(O41))*6/10,-INT(-O41)+(O41+INT(-O41))*6/10)</f>
        <v>0</v>
      </c>
      <c r="P42" s="9">
        <f>IF((L42+P41)&gt;0,INT(L42+P41)+((L42+P41)-INT(L42+P41))*6/10,-INT(-(L42+P41))+((L42+P41)+INT(-(L42+P41)))*6/10)</f>
        <v>0</v>
      </c>
      <c r="Q42" s="9">
        <f>IF(Q41&gt;0,INT(Q41)+(Q41-INT(Q41))*6/10,-INT(-Q41)+(Q41+INT(-Q41))*6/10)</f>
        <v>0</v>
      </c>
      <c r="R42" s="53" t="b">
        <f>IF(C41="Z",B41,IF(C41="A",B41-1/24,IF(C41="B",B41-2/24,IF(C41="C",B41-3/24,IF(C41="D",B41-4/24,IF(C41="E",B41-5/24,S42))))))</f>
        <v>0</v>
      </c>
      <c r="S42" s="53" t="b">
        <f>IF(C41="F",B41-6/24,IF(C41="G",B41-7/24,IF(C41="H",B41-8/24,IF(C41="I",B41-9/24,IF(C41="K",B41-10/24,IF(C41="L",B41-11/24,T42))))))</f>
        <v>0</v>
      </c>
      <c r="T42" s="53" t="b">
        <f>IF(C41="M",B41-12/24,IF(C41="N",B41+1/24,IF(C41="O",B41+2/24,IF(C41="P",B41+3/24,IF(C41="Q",B41+4/24,IF(C41="R",B41+5/24,U42))))))</f>
        <v>0</v>
      </c>
      <c r="U42" s="53" t="b">
        <f>IF(C41="S",B41+6/24,IF(C41="T",B41+7/24,IF(C41="U",B41+8/24,IF(C41="V",B41+9/24,IF(C41="W",B41+10/24,V42)))))</f>
        <v>0</v>
      </c>
      <c r="V42" s="53" t="b">
        <f>IF(C41="X",B41+11/24,IF(C41="Y",B41+12/24))</f>
        <v>0</v>
      </c>
      <c r="W42" s="53" t="b">
        <f>IF(D41="X",C41+11/24,IF(D41="Y",C41+12/24))</f>
        <v>0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ht="12.75">
      <c r="A43" s="29"/>
      <c r="B43" s="29"/>
      <c r="C43" s="29"/>
      <c r="D43" s="83"/>
      <c r="E43" s="29"/>
      <c r="F43" s="29"/>
      <c r="G43" s="29"/>
      <c r="H43" s="29"/>
      <c r="I43" s="29"/>
      <c r="J43" s="10"/>
      <c r="K43" s="29"/>
      <c r="L43" s="20">
        <f>IF(L40=1,1,0)</f>
        <v>1</v>
      </c>
      <c r="M43" s="9"/>
      <c r="N43" s="9"/>
      <c r="O43" s="9"/>
      <c r="P43" s="9"/>
      <c r="Q43" s="9"/>
      <c r="R43" s="53"/>
      <c r="S43" s="53"/>
      <c r="T43" s="53"/>
      <c r="U43" s="53"/>
      <c r="V43" s="53"/>
      <c r="W43" s="53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12.75">
      <c r="A44" s="29"/>
      <c r="B44" s="29"/>
      <c r="C44" s="29"/>
      <c r="D44" s="83"/>
      <c r="E44" s="29"/>
      <c r="F44" s="29"/>
      <c r="G44" s="29"/>
      <c r="H44" s="29"/>
      <c r="I44" s="29"/>
      <c r="J44" s="10"/>
      <c r="K44" s="29"/>
      <c r="L44" s="9">
        <f>IF(D44="PASSES",48.3698,IF(E44="N",(((((D44/10000)-INT(D44/10000))/6)*10)+(INT(D44/10000))),-(((((D44/10000)-INT(D44/10000))/6)*10)+(INT(D44/10000)))))</f>
        <v>0</v>
      </c>
      <c r="M44" s="9">
        <f>G46/60*COS(F46*PI()/180)</f>
        <v>0</v>
      </c>
      <c r="N44" s="9">
        <f>IF(F46=270,(G46*(1/COS(L44*PI()/180)))/60,IF(F46=90,-(G46*(1/COS(L44*PI()/180)))/60,0))</f>
        <v>0</v>
      </c>
      <c r="O44" s="9">
        <f>IF(ABS(L45+N44)&lt;180,(L45+N44),IF((L45+N44)&gt;0,(L45+N44)-360,(L45+N44)+360))</f>
        <v>0</v>
      </c>
      <c r="P44" s="9">
        <f>-((180/PI()*(LN(TAN(PI()/4+(L47/2*PI()/180))))-180/PI()*(LN(TAN(PI()/4+(L44/2*PI()/180)))))*TAN(F46*PI()/180))</f>
        <v>0</v>
      </c>
      <c r="Q44" s="9">
        <f>IF(ABS(L45+P44)&lt;180,(L45+P44),IF((L45+P44)&gt;0,(L45+P44)-360,(L45+P44)+360))</f>
        <v>0</v>
      </c>
      <c r="R44" s="53" t="e">
        <f>R42+I43+INT((G43/K43)/24)</f>
        <v>#DIV/0!</v>
      </c>
      <c r="S44" s="53" t="e">
        <f>IF(C44="H",R44+8/24,IF(C44="I",R44+9/24,IF(C44="K",R44+10/24,IF(C44="L",R44+11/24,IF(C44="M",R44+12/24,IF(C44="N",R44-1/24,IF(C44="O",R44-2/24,IF(C44="P",R44-3/24,T44))))))))</f>
        <v>#DIV/0!</v>
      </c>
      <c r="T44" s="53" t="e">
        <f>IF(C44="Q",R44-4/24,IF(C44="R",R44-5/24,IF(C44="S",R44-6/24,IF(C44="T",R44-7/24,IF(C44="U",R44-8/24,IF(C44="V",R44-9/24,IF(C44="W",R44-10/24,U44)))))))</f>
        <v>#DIV/0!</v>
      </c>
      <c r="U44" s="53" t="e">
        <f>IF(C44="X",R44-11/24,IF(C44="Y",R44-12/24,R44))</f>
        <v>#DIV/0!</v>
      </c>
      <c r="V44" s="53"/>
      <c r="W44" s="53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ht="12.75">
      <c r="A45" s="29"/>
      <c r="B45" s="29"/>
      <c r="C45" s="29"/>
      <c r="D45" s="83"/>
      <c r="E45" s="29"/>
      <c r="F45" s="29"/>
      <c r="G45" s="29"/>
      <c r="H45" s="29"/>
      <c r="I45" s="29"/>
      <c r="J45" s="10"/>
      <c r="K45" s="29"/>
      <c r="L45" s="9">
        <f>IF(D44="PASSES",4.4875,IF(E45="W",(((((D45/10000)-INT(D45/10000))/6)*10)+(INT(D45/10000))),-(((((D45/10000)-INT(D45/10000))/6)*10)+(INT(D45/10000)))))</f>
        <v>0</v>
      </c>
      <c r="M45" s="9">
        <f>IF((L44+M44)&gt;0,INT(L44+M44)+((L44+M44)-INT(L44+M44))*6/10,-INT(-(L44+M44))+((L44+M44)+INT(-(L44+M44)))*6/10)</f>
        <v>0</v>
      </c>
      <c r="N45" s="9">
        <f>IF((L45+N44)&gt;0,INT(L45+N44)+((L45+N44)-INT(L45+N44))*6/10,-INT(-(L45+N44))+((L45+N44)+INT(-(L45+N44)))*6/10)</f>
        <v>0</v>
      </c>
      <c r="O45" s="9">
        <f>IF(O44&gt;0,INT(O44)+(O44-INT(O44))*6/10,-INT(-O44)+(O44+INT(-O44))*6/10)</f>
        <v>0</v>
      </c>
      <c r="P45" s="9">
        <f>IF((L45+P44)&gt;0,INT(L45+P44)+((L45+P44)-INT(L45+P44))*6/10,-INT(-(L45+P44))+((L45+P44)+INT(-(L45+P44)))*6/10)</f>
        <v>0</v>
      </c>
      <c r="Q45" s="9">
        <f>IF(Q44&gt;0,INT(Q44)+(Q44-INT(Q44))*6/10,-INT(-Q44)+(Q44+INT(-Q44))*6/10)</f>
        <v>0</v>
      </c>
      <c r="R45" s="53" t="b">
        <f>IF(C44="Z",B44,IF(C44="A",B44-1/24,IF(C44="B",B44-2/24,IF(C44="C",B44-3/24,IF(C44="D",B44-4/24,IF(C44="E",B44-5/24,S45))))))</f>
        <v>0</v>
      </c>
      <c r="S45" s="53" t="b">
        <f>IF(C44="F",B44-6/24,IF(C44="G",B44-7/24,IF(C44="H",B44-8/24,IF(C44="I",B44-9/24,IF(C44="K",B44-10/24,IF(C44="L",B44-11/24,T45))))))</f>
        <v>0</v>
      </c>
      <c r="T45" s="53" t="b">
        <f>IF(C44="M",B44-12/24,IF(C44="N",B44+1/24,IF(C44="O",B44+2/24,IF(C44="P",B44+3/24,IF(C44="Q",B44+4/24,IF(C44="R",B44+5/24,U45))))))</f>
        <v>0</v>
      </c>
      <c r="U45" s="53" t="b">
        <f>IF(C44="S",B44+6/24,IF(C44="T",B44+7/24,IF(C44="U",B44+8/24,IF(C44="V",B44+9/24,IF(C44="W",B44+10/24,V45)))))</f>
        <v>0</v>
      </c>
      <c r="V45" s="53" t="b">
        <f>IF(C44="X",B44+11/24,IF(C44="Y",B44+12/24))</f>
        <v>0</v>
      </c>
      <c r="W45" s="53" t="b">
        <f>IF(D44="X",C44+11/24,IF(D44="Y",C44+12/24))</f>
        <v>0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ht="12.75">
      <c r="A46" s="29"/>
      <c r="B46" s="29"/>
      <c r="C46" s="29"/>
      <c r="D46" s="83"/>
      <c r="E46" s="29"/>
      <c r="F46" s="29"/>
      <c r="G46" s="29"/>
      <c r="H46" s="29"/>
      <c r="I46" s="29"/>
      <c r="J46" s="10"/>
      <c r="K46" s="29"/>
      <c r="L46" s="20">
        <f>IF(L43=1,1,0)</f>
        <v>1</v>
      </c>
      <c r="M46" s="9"/>
      <c r="N46" s="9"/>
      <c r="O46" s="9"/>
      <c r="P46" s="9"/>
      <c r="Q46" s="9"/>
      <c r="R46" s="53"/>
      <c r="S46" s="53"/>
      <c r="T46" s="53"/>
      <c r="U46" s="53"/>
      <c r="V46" s="53"/>
      <c r="W46" s="53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t="12.75">
      <c r="A47" s="29"/>
      <c r="B47" s="29"/>
      <c r="C47" s="29"/>
      <c r="D47" s="83"/>
      <c r="E47" s="29"/>
      <c r="F47" s="29"/>
      <c r="G47" s="29"/>
      <c r="H47" s="29"/>
      <c r="I47" s="29"/>
      <c r="J47" s="10"/>
      <c r="K47" s="29"/>
      <c r="L47" s="9">
        <f>IF(D47="PASSES",48.3698,IF(E47="N",(((((D47/10000)-INT(D47/10000))/6)*10)+(INT(D47/10000))),-(((((D47/10000)-INT(D47/10000))/6)*10)+(INT(D47/10000)))))</f>
        <v>0</v>
      </c>
      <c r="M47" s="9">
        <f>G49/60*COS(F49*PI()/180)</f>
        <v>0</v>
      </c>
      <c r="N47" s="9">
        <f>IF(F49=270,(G49*(1/COS(L47*PI()/180)))/60,IF(F49=90,-(G49*(1/COS(L47*PI()/180)))/60,0))</f>
        <v>0</v>
      </c>
      <c r="O47" s="9">
        <f>IF(ABS(L48+N47)&lt;180,(L48+N47),IF((L48+N47)&gt;0,(L48+N47)-360,(L48+N47)+360))</f>
        <v>0</v>
      </c>
      <c r="P47" s="9">
        <f>-((180/PI()*(LN(TAN(PI()/4+(L50/2*PI()/180))))-180/PI()*(LN(TAN(PI()/4+(L47/2*PI()/180)))))*TAN(F49*PI()/180))</f>
        <v>0</v>
      </c>
      <c r="Q47" s="9">
        <f>IF(ABS(L48+P47)&lt;180,(L48+P47),IF((L48+P47)&gt;0,(L48+P47)-360,(L48+P47)+360))</f>
        <v>0</v>
      </c>
      <c r="R47" s="53" t="e">
        <f>R45+I46+INT((G46/K46)/24)</f>
        <v>#DIV/0!</v>
      </c>
      <c r="S47" s="53" t="e">
        <f>IF(C47="H",R47+8/24,IF(C47="I",R47+9/24,IF(C47="K",R47+10/24,IF(C47="L",R47+11/24,IF(C47="M",R47+12/24,IF(C47="N",R47-1/24,IF(C47="O",R47-2/24,IF(C47="P",R47-3/24,T47))))))))</f>
        <v>#DIV/0!</v>
      </c>
      <c r="T47" s="53" t="e">
        <f>IF(C47="Q",R47-4/24,IF(C47="R",R47-5/24,IF(C47="S",R47-6/24,IF(C47="T",R47-7/24,IF(C47="U",R47-8/24,IF(C47="V",R47-9/24,IF(C47="W",R47-10/24,U47)))))))</f>
        <v>#DIV/0!</v>
      </c>
      <c r="U47" s="53" t="e">
        <f>IF(C47="X",R47-11/24,IF(C47="Y",R47-12/24,R47))</f>
        <v>#DIV/0!</v>
      </c>
      <c r="V47" s="53"/>
      <c r="W47" s="53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ht="12.75">
      <c r="A48" s="29"/>
      <c r="B48" s="29"/>
      <c r="C48" s="29"/>
      <c r="D48" s="83"/>
      <c r="E48" s="29"/>
      <c r="F48" s="29"/>
      <c r="G48" s="29"/>
      <c r="H48" s="29"/>
      <c r="I48" s="29"/>
      <c r="J48" s="10"/>
      <c r="K48" s="29"/>
      <c r="L48" s="9">
        <f>IF(D47="PASSES",4.4875,IF(E48="W",(((((D48/10000)-INT(D48/10000))/6)*10)+(INT(D48/10000))),-(((((D48/10000)-INT(D48/10000))/6)*10)+(INT(D48/10000)))))</f>
        <v>0</v>
      </c>
      <c r="M48" s="9">
        <f>IF((L47+M47)&gt;0,INT(L47+M47)+((L47+M47)-INT(L47+M47))*6/10,-INT(-(L47+M47))+((L47+M47)+INT(-(L47+M47)))*6/10)</f>
        <v>0</v>
      </c>
      <c r="N48" s="9">
        <f>IF((L48+N47)&gt;0,INT(L48+N47)+((L48+N47)-INT(L48+N47))*6/10,-INT(-(L48+N47))+((L48+N47)+INT(-(L48+N47)))*6/10)</f>
        <v>0</v>
      </c>
      <c r="O48" s="9">
        <f>IF(O47&gt;0,INT(O47)+(O47-INT(O47))*6/10,-INT(-O47)+(O47+INT(-O47))*6/10)</f>
        <v>0</v>
      </c>
      <c r="P48" s="9">
        <f>IF((L48+P47)&gt;0,INT(L48+P47)+((L48+P47)-INT(L48+P47))*6/10,-INT(-(L48+P47))+((L48+P47)+INT(-(L48+P47)))*6/10)</f>
        <v>0</v>
      </c>
      <c r="Q48" s="9">
        <f>IF(Q47&gt;0,INT(Q47)+(Q47-INT(Q47))*6/10,-INT(-Q47)+(Q47+INT(-Q47))*6/10)</f>
        <v>0</v>
      </c>
      <c r="R48" s="53" t="b">
        <f>IF(C47="Z",B47,IF(C47="A",B47-1/24,IF(C47="B",B47-2/24,IF(C47="C",B47-3/24,IF(C47="D",B47-4/24,IF(C47="E",B47-5/24,S48))))))</f>
        <v>0</v>
      </c>
      <c r="S48" s="53" t="b">
        <f>IF(C47="F",B47-6/24,IF(C47="G",B47-7/24,IF(C47="H",B47-8/24,IF(C47="I",B47-9/24,IF(C47="K",B47-10/24,IF(C47="L",B47-11/24,T48))))))</f>
        <v>0</v>
      </c>
      <c r="T48" s="53" t="b">
        <f>IF(C47="M",B47-12/24,IF(C47="N",B47+1/24,IF(C47="O",B47+2/24,IF(C47="P",B47+3/24,IF(C47="Q",B47+4/24,IF(C47="R",B47+5/24,U48))))))</f>
        <v>0</v>
      </c>
      <c r="U48" s="53" t="b">
        <f>IF(C47="S",B47+6/24,IF(C47="T",B47+7/24,IF(C47="U",B47+8/24,IF(C47="V",B47+9/24,IF(C47="W",B47+10/24,V48)))))</f>
        <v>0</v>
      </c>
      <c r="V48" s="53" t="b">
        <f>IF(C47="X",B47+11/24,IF(C47="Y",B47+12/24))</f>
        <v>0</v>
      </c>
      <c r="W48" s="53" t="b">
        <f>IF(D47="X",C47+11/24,IF(D47="Y",C47+12/24))</f>
        <v>0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2.75">
      <c r="A49" s="29"/>
      <c r="B49" s="29"/>
      <c r="C49" s="29"/>
      <c r="D49" s="83"/>
      <c r="E49" s="29"/>
      <c r="F49" s="29"/>
      <c r="G49" s="29"/>
      <c r="H49" s="29"/>
      <c r="I49" s="29"/>
      <c r="J49" s="10"/>
      <c r="K49" s="29"/>
      <c r="L49" s="20">
        <f>IF(L46=1,1,0)</f>
        <v>1</v>
      </c>
      <c r="M49" s="9"/>
      <c r="N49" s="9"/>
      <c r="O49" s="9"/>
      <c r="P49" s="9"/>
      <c r="Q49" s="9"/>
      <c r="R49" s="53"/>
      <c r="S49" s="53"/>
      <c r="T49" s="53"/>
      <c r="U49" s="53"/>
      <c r="V49" s="53"/>
      <c r="W49" s="53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ht="12.75">
      <c r="A50" s="29"/>
      <c r="B50" s="29"/>
      <c r="C50" s="29"/>
      <c r="D50" s="83"/>
      <c r="E50" s="29"/>
      <c r="F50" s="29"/>
      <c r="G50" s="29"/>
      <c r="H50" s="29"/>
      <c r="I50" s="29"/>
      <c r="J50" s="10"/>
      <c r="K50" s="29"/>
      <c r="L50" s="9">
        <f>IF(D50="PASSES",48.3698,IF(E50="N",(((((D50/10000)-INT(D50/10000))/6)*10)+(INT(D50/10000))),-(((((D50/10000)-INT(D50/10000))/6)*10)+(INT(D50/10000)))))</f>
        <v>0</v>
      </c>
      <c r="M50" s="9">
        <f>G52/60*COS(F52*PI()/180)</f>
        <v>0</v>
      </c>
      <c r="N50" s="9">
        <f>IF(F52=270,(G52*(1/COS(L50*PI()/180)))/60,IF(F52=90,-(G52*(1/COS(L50*PI()/180)))/60,0))</f>
        <v>0</v>
      </c>
      <c r="O50" s="9">
        <f>IF(ABS(L51+N50)&lt;180,(L51+N50),IF((L51+N50)&gt;0,(L51+N50)-360,(L51+N50)+360))</f>
        <v>0</v>
      </c>
      <c r="P50" s="9">
        <f>-((180/PI()*(LN(TAN(PI()/4+(L53/2*PI()/180))))-180/PI()*(LN(TAN(PI()/4+(L50/2*PI()/180)))))*TAN(F52*PI()/180))</f>
        <v>0</v>
      </c>
      <c r="Q50" s="9">
        <f>IF(ABS(L51+P50)&lt;180,(L51+P50),IF((L51+P50)&gt;0,(L51+P50)-360,(L51+P50)+360))</f>
        <v>0</v>
      </c>
      <c r="R50" s="53" t="e">
        <f>R48+I49+INT((G49/K49)/24)</f>
        <v>#DIV/0!</v>
      </c>
      <c r="S50" s="53" t="e">
        <f>IF(C50="H",R50+8/24,IF(C50="I",R50+9/24,IF(C50="K",R50+10/24,IF(C50="L",R50+11/24,IF(C50="M",R50+12/24,IF(C50="N",R50-1/24,IF(C50="O",R50-2/24,IF(C50="P",R50-3/24,T50))))))))</f>
        <v>#DIV/0!</v>
      </c>
      <c r="T50" s="53" t="e">
        <f>IF(C50="Q",R50-4/24,IF(C50="R",R50-5/24,IF(C50="S",R50-6/24,IF(C50="T",R50-7/24,IF(C50="U",R50-8/24,IF(C50="V",R50-9/24,IF(C50="W",R50-10/24,U50)))))))</f>
        <v>#DIV/0!</v>
      </c>
      <c r="U50" s="53" t="e">
        <f>IF(C50="X",R50-11/24,IF(C50="Y",R50-12/24,R50))</f>
        <v>#DIV/0!</v>
      </c>
      <c r="V50" s="53"/>
      <c r="W50" s="53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ht="12.75">
      <c r="A51" s="29"/>
      <c r="B51" s="29"/>
      <c r="C51" s="29"/>
      <c r="D51" s="83"/>
      <c r="E51" s="29"/>
      <c r="F51" s="29"/>
      <c r="G51" s="29"/>
      <c r="H51" s="29"/>
      <c r="I51" s="29"/>
      <c r="J51" s="10"/>
      <c r="K51" s="29"/>
      <c r="L51" s="9">
        <f>IF(D50="PASSES",4.4875,IF(E51="W",(((((D51/10000)-INT(D51/10000))/6)*10)+(INT(D51/10000))),-(((((D51/10000)-INT(D51/10000))/6)*10)+(INT(D51/10000)))))</f>
        <v>0</v>
      </c>
      <c r="M51" s="9">
        <f>IF((L50+M50)&gt;0,INT(L50+M50)+((L50+M50)-INT(L50+M50))*6/10,-INT(-(L50+M50))+((L50+M50)+INT(-(L50+M50)))*6/10)</f>
        <v>0</v>
      </c>
      <c r="N51" s="9">
        <f>IF((L51+N50)&gt;0,INT(L51+N50)+((L51+N50)-INT(L51+N50))*6/10,-INT(-(L51+N50))+((L51+N50)+INT(-(L51+N50)))*6/10)</f>
        <v>0</v>
      </c>
      <c r="O51" s="9">
        <f>IF(O50&gt;0,INT(O50)+(O50-INT(O50))*6/10,-INT(-O50)+(O50+INT(-O50))*6/10)</f>
        <v>0</v>
      </c>
      <c r="P51" s="9">
        <f>IF((L51+P50)&gt;0,INT(L51+P50)+((L51+P50)-INT(L51+P50))*6/10,-INT(-(L51+P50))+((L51+P50)+INT(-(L51+P50)))*6/10)</f>
        <v>0</v>
      </c>
      <c r="Q51" s="9">
        <f>IF(Q50&gt;0,INT(Q50)+(Q50-INT(Q50))*6/10,-INT(-Q50)+(Q50+INT(-Q50))*6/10)</f>
        <v>0</v>
      </c>
      <c r="R51" s="53" t="b">
        <f>IF(C50="Z",B50,IF(C50="A",B50-1/24,IF(C50="B",B50-2/24,IF(C50="C",B50-3/24,IF(C50="D",B50-4/24,IF(C50="E",B50-5/24,S51))))))</f>
        <v>0</v>
      </c>
      <c r="S51" s="53" t="b">
        <f>IF(C50="F",B50-6/24,IF(C50="G",B50-7/24,IF(C50="H",B50-8/24,IF(C50="I",B50-9/24,IF(C50="K",B50-10/24,IF(C50="L",B50-11/24,T51))))))</f>
        <v>0</v>
      </c>
      <c r="T51" s="53" t="b">
        <f>IF(C50="M",B50-12/24,IF(C50="N",B50+1/24,IF(C50="O",B50+2/24,IF(C50="P",B50+3/24,IF(C50="Q",B50+4/24,IF(C50="R",B50+5/24,U51))))))</f>
        <v>0</v>
      </c>
      <c r="U51" s="53" t="b">
        <f>IF(C50="S",B50+6/24,IF(C50="T",B50+7/24,IF(C50="U",B50+8/24,IF(C50="V",B50+9/24,IF(C50="W",B50+10/24,V51)))))</f>
        <v>0</v>
      </c>
      <c r="V51" s="53" t="b">
        <f>IF(C50="X",B50+11/24,IF(C50="Y",B50+12/24))</f>
        <v>0</v>
      </c>
      <c r="W51" s="53" t="b">
        <f>IF(D50="X",C50+11/24,IF(D50="Y",C50+12/24))</f>
        <v>0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2.75">
      <c r="A52" s="29"/>
      <c r="B52" s="29"/>
      <c r="C52" s="29"/>
      <c r="D52" s="83"/>
      <c r="E52" s="29"/>
      <c r="F52" s="29"/>
      <c r="G52" s="29"/>
      <c r="H52" s="29"/>
      <c r="I52" s="29"/>
      <c r="J52" s="10"/>
      <c r="K52" s="29"/>
      <c r="L52" s="20">
        <f>IF(L49=1,1,0)</f>
        <v>1</v>
      </c>
      <c r="M52" s="9"/>
      <c r="N52" s="9"/>
      <c r="O52" s="9"/>
      <c r="P52" s="9"/>
      <c r="Q52" s="9"/>
      <c r="R52" s="53"/>
      <c r="S52" s="53"/>
      <c r="T52" s="53"/>
      <c r="U52" s="53"/>
      <c r="V52" s="53"/>
      <c r="W52" s="53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ht="12.75">
      <c r="A53" s="29"/>
      <c r="B53" s="29"/>
      <c r="C53" s="29"/>
      <c r="D53" s="83"/>
      <c r="E53" s="29"/>
      <c r="F53" s="29"/>
      <c r="G53" s="29"/>
      <c r="H53" s="29"/>
      <c r="I53" s="29"/>
      <c r="J53" s="10"/>
      <c r="K53" s="29"/>
      <c r="L53" s="9">
        <f>IF(D53="PASSES",48.3698,IF(E53="N",(((((D53/10000)-INT(D53/10000))/6)*10)+(INT(D53/10000))),-(((((D53/10000)-INT(D53/10000))/6)*10)+(INT(D53/10000)))))</f>
        <v>0</v>
      </c>
      <c r="M53" s="9">
        <f>G55/60*COS(F55*PI()/180)</f>
        <v>0</v>
      </c>
      <c r="N53" s="9">
        <f>IF(F55=270,(G55*(1/COS(L53*PI()/180)))/60,IF(F55=90,-(G55*(1/COS(L53*PI()/180)))/60,0))</f>
        <v>0</v>
      </c>
      <c r="O53" s="9">
        <f>IF(ABS(L54+N53)&lt;180,(L54+N53),IF((L54+N53)&gt;0,(L54+N53)-360,(L54+N53)+360))</f>
        <v>0</v>
      </c>
      <c r="P53" s="9">
        <f>-((180/PI()*(LN(TAN(PI()/4+(L56/2*PI()/180))))-180/PI()*(LN(TAN(PI()/4+(L53/2*PI()/180)))))*TAN(F55*PI()/180))</f>
        <v>0</v>
      </c>
      <c r="Q53" s="9">
        <f>IF(ABS(L54+P53)&lt;180,(L54+P53),IF((L54+P53)&gt;0,(L54+P53)-360,(L54+P53)+360))</f>
        <v>0</v>
      </c>
      <c r="R53" s="53" t="e">
        <f>R51+I52+INT((G52/K52)/24)</f>
        <v>#DIV/0!</v>
      </c>
      <c r="S53" s="53" t="e">
        <f>IF(C53="H",R53+8/24,IF(C53="I",R53+9/24,IF(C53="K",R53+10/24,IF(C53="L",R53+11/24,IF(C53="M",R53+12/24,IF(C53="N",R53-1/24,IF(C53="O",R53-2/24,IF(C53="P",R53-3/24,T53))))))))</f>
        <v>#DIV/0!</v>
      </c>
      <c r="T53" s="53" t="e">
        <f>IF(C53="Q",R53-4/24,IF(C53="R",R53-5/24,IF(C53="S",R53-6/24,IF(C53="T",R53-7/24,IF(C53="U",R53-8/24,IF(C53="V",R53-9/24,IF(C53="W",R53-10/24,U53)))))))</f>
        <v>#DIV/0!</v>
      </c>
      <c r="U53" s="53" t="e">
        <f>IF(C53="X",R53-11/24,IF(C53="Y",R53-12/24,R53))</f>
        <v>#DIV/0!</v>
      </c>
      <c r="V53" s="53"/>
      <c r="W53" s="53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ht="12.75">
      <c r="A54" s="29"/>
      <c r="B54" s="29"/>
      <c r="C54" s="29"/>
      <c r="D54" s="83"/>
      <c r="E54" s="29"/>
      <c r="F54" s="29"/>
      <c r="G54" s="29"/>
      <c r="H54" s="29"/>
      <c r="I54" s="29"/>
      <c r="J54" s="10"/>
      <c r="K54" s="29"/>
      <c r="L54" s="9">
        <f>IF(D53="PASSES",4.4875,IF(E54="W",(((((D54/10000)-INT(D54/10000))/6)*10)+(INT(D54/10000))),-(((((D54/10000)-INT(D54/10000))/6)*10)+(INT(D54/10000)))))</f>
        <v>0</v>
      </c>
      <c r="M54" s="9">
        <f>IF((L53+M53)&gt;0,INT(L53+M53)+((L53+M53)-INT(L53+M53))*6/10,-INT(-(L53+M53))+((L53+M53)+INT(-(L53+M53)))*6/10)</f>
        <v>0</v>
      </c>
      <c r="N54" s="9">
        <f>IF((L54+N53)&gt;0,INT(L54+N53)+((L54+N53)-INT(L54+N53))*6/10,-INT(-(L54+N53))+((L54+N53)+INT(-(L54+N53)))*6/10)</f>
        <v>0</v>
      </c>
      <c r="O54" s="9">
        <f>IF(O53&gt;0,INT(O53)+(O53-INT(O53))*6/10,-INT(-O53)+(O53+INT(-O53))*6/10)</f>
        <v>0</v>
      </c>
      <c r="P54" s="9">
        <f>IF((L54+P53)&gt;0,INT(L54+P53)+((L54+P53)-INT(L54+P53))*6/10,-INT(-(L54+P53))+((L54+P53)+INT(-(L54+P53)))*6/10)</f>
        <v>0</v>
      </c>
      <c r="Q54" s="9">
        <f>IF(Q53&gt;0,INT(Q53)+(Q53-INT(Q53))*6/10,-INT(-Q53)+(Q53+INT(-Q53))*6/10)</f>
        <v>0</v>
      </c>
      <c r="R54" s="53" t="b">
        <f>IF(C53="Z",B53,IF(C53="A",B53-1/24,IF(C53="B",B53-2/24,IF(C53="C",B53-3/24,IF(C53="D",B53-4/24,IF(C53="E",B53-5/24,S54))))))</f>
        <v>0</v>
      </c>
      <c r="S54" s="53" t="b">
        <f>IF(C53="F",B53-6/24,IF(C53="G",B53-7/24,IF(C53="H",B53-8/24,IF(C53="I",B53-9/24,IF(C53="K",B53-10/24,IF(C53="L",B53-11/24,T54))))))</f>
        <v>0</v>
      </c>
      <c r="T54" s="53" t="b">
        <f>IF(C53="M",B53-12/24,IF(C53="N",B53+1/24,IF(C53="O",B53+2/24,IF(C53="P",B53+3/24,IF(C53="Q",B53+4/24,IF(C53="R",B53+5/24,U54))))))</f>
        <v>0</v>
      </c>
      <c r="U54" s="53" t="b">
        <f>IF(C53="S",B53+6/24,IF(C53="T",B53+7/24,IF(C53="U",B53+8/24,IF(C53="V",B53+9/24,IF(C53="W",B53+10/24,V54)))))</f>
        <v>0</v>
      </c>
      <c r="V54" s="53" t="b">
        <f>IF(C53="X",B53+11/24,IF(C53="Y",B53+12/24))</f>
        <v>0</v>
      </c>
      <c r="W54" s="53" t="b">
        <f>IF(D53="X",C53+11/24,IF(D53="Y",C53+12/24))</f>
        <v>0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ht="12.75">
      <c r="A55" s="29"/>
      <c r="B55" s="29"/>
      <c r="C55" s="29"/>
      <c r="D55" s="83"/>
      <c r="E55" s="29"/>
      <c r="F55" s="29"/>
      <c r="G55" s="29"/>
      <c r="H55" s="29"/>
      <c r="I55" s="29"/>
      <c r="J55" s="10"/>
      <c r="K55" s="29"/>
      <c r="L55" s="20">
        <f>IF(L52=1,1,0)</f>
        <v>1</v>
      </c>
      <c r="M55" s="9"/>
      <c r="N55" s="9"/>
      <c r="O55" s="9"/>
      <c r="P55" s="9"/>
      <c r="Q55" s="9"/>
      <c r="R55" s="53"/>
      <c r="S55" s="53"/>
      <c r="T55" s="53"/>
      <c r="U55" s="53"/>
      <c r="V55" s="53"/>
      <c r="W55" s="53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ht="12.75">
      <c r="A56" s="29"/>
      <c r="B56" s="29"/>
      <c r="C56" s="29"/>
      <c r="D56" s="83"/>
      <c r="E56" s="29"/>
      <c r="F56" s="29"/>
      <c r="G56" s="29"/>
      <c r="H56" s="29"/>
      <c r="I56" s="29"/>
      <c r="J56" s="10"/>
      <c r="K56" s="29"/>
      <c r="L56" s="9">
        <f>IF(D56="PASSES",48.3698,IF(E56="N",(((((D56/10000)-INT(D56/10000))/6)*10)+(INT(D56/10000))),-(((((D56/10000)-INT(D56/10000))/6)*10)+(INT(D56/10000)))))</f>
        <v>0</v>
      </c>
      <c r="M56" s="9">
        <f>G58/60*COS(F58*PI()/180)</f>
        <v>0</v>
      </c>
      <c r="N56" s="9">
        <f>IF(F58=270,(G58*(1/COS(L56*PI()/180)))/60,IF(F58=90,-(G58*(1/COS(L56*PI()/180)))/60,0))</f>
        <v>0</v>
      </c>
      <c r="O56" s="9">
        <f>IF(ABS(L57+N56)&lt;180,(L57+N56),IF((L57+N56)&gt;0,(L57+N56)-360,(L57+N56)+360))</f>
        <v>0</v>
      </c>
      <c r="P56" s="9">
        <f>-((180/PI()*(LN(TAN(PI()/4+(L59/2*PI()/180))))-180/PI()*(LN(TAN(PI()/4+(L56/2*PI()/180)))))*TAN(F58*PI()/180))</f>
        <v>0</v>
      </c>
      <c r="Q56" s="9">
        <f>IF(ABS(L57+P56)&lt;180,(L57+P56),IF((L57+P56)&gt;0,(L57+P56)-360,(L57+P56)+360))</f>
        <v>0</v>
      </c>
      <c r="R56" s="53" t="e">
        <f>R54+I55+INT((G55/K55)/24)</f>
        <v>#DIV/0!</v>
      </c>
      <c r="S56" s="53" t="e">
        <f>IF(C56="H",R56+8/24,IF(C56="I",R56+9/24,IF(C56="K",R56+10/24,IF(C56="L",R56+11/24,IF(C56="M",R56+12/24,IF(C56="N",R56-1/24,IF(C56="O",R56-2/24,IF(C56="P",R56-3/24,T56))))))))</f>
        <v>#DIV/0!</v>
      </c>
      <c r="T56" s="53" t="e">
        <f>IF(C56="Q",R56-4/24,IF(C56="R",R56-5/24,IF(C56="S",R56-6/24,IF(C56="T",R56-7/24,IF(C56="U",R56-8/24,IF(C56="V",R56-9/24,IF(C56="W",R56-10/24,U56)))))))</f>
        <v>#DIV/0!</v>
      </c>
      <c r="U56" s="53" t="e">
        <f>IF(C56="X",R56-11/24,IF(C56="Y",R56-12/24,R56))</f>
        <v>#DIV/0!</v>
      </c>
      <c r="V56" s="53"/>
      <c r="W56" s="53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2.75">
      <c r="A57" s="29"/>
      <c r="B57" s="29"/>
      <c r="C57" s="29"/>
      <c r="D57" s="83"/>
      <c r="E57" s="29"/>
      <c r="F57" s="29"/>
      <c r="G57" s="29"/>
      <c r="H57" s="29"/>
      <c r="I57" s="29"/>
      <c r="J57" s="10"/>
      <c r="K57" s="29"/>
      <c r="L57" s="9">
        <f>IF(D56="PASSES",4.4875,IF(E57="W",(((((D57/10000)-INT(D57/10000))/6)*10)+(INT(D57/10000))),-(((((D57/10000)-INT(D57/10000))/6)*10)+(INT(D57/10000)))))</f>
        <v>0</v>
      </c>
      <c r="M57" s="9">
        <f>IF((L56+M56)&gt;0,INT(L56+M56)+((L56+M56)-INT(L56+M56))*6/10,-INT(-(L56+M56))+((L56+M56)+INT(-(L56+M56)))*6/10)</f>
        <v>0</v>
      </c>
      <c r="N57" s="9">
        <f>IF((L57+N56)&gt;0,INT(L57+N56)+((L57+N56)-INT(L57+N56))*6/10,-INT(-(L57+N56))+((L57+N56)+INT(-(L57+N56)))*6/10)</f>
        <v>0</v>
      </c>
      <c r="O57" s="9">
        <f>IF(O56&gt;0,INT(O56)+(O56-INT(O56))*6/10,-INT(-O56)+(O56+INT(-O56))*6/10)</f>
        <v>0</v>
      </c>
      <c r="P57" s="9">
        <f>IF((L57+P56)&gt;0,INT(L57+P56)+((L57+P56)-INT(L57+P56))*6/10,-INT(-(L57+P56))+((L57+P56)+INT(-(L57+P56)))*6/10)</f>
        <v>0</v>
      </c>
      <c r="Q57" s="9">
        <f>IF(Q56&gt;0,INT(Q56)+(Q56-INT(Q56))*6/10,-INT(-Q56)+(Q56+INT(-Q56))*6/10)</f>
        <v>0</v>
      </c>
      <c r="R57" s="53" t="b">
        <f>IF(C56="Z",B56,IF(C56="A",B56-1/24,IF(C56="B",B56-2/24,IF(C56="C",B56-3/24,IF(C56="D",B56-4/24,IF(C56="E",B56-5/24,S57))))))</f>
        <v>0</v>
      </c>
      <c r="S57" s="53" t="b">
        <f>IF(C56="F",B56-6/24,IF(C56="G",B56-7/24,IF(C56="H",B56-8/24,IF(C56="I",B56-9/24,IF(C56="K",B56-10/24,IF(C56="L",B56-11/24,T57))))))</f>
        <v>0</v>
      </c>
      <c r="T57" s="53" t="b">
        <f>IF(C56="M",B56-12/24,IF(C56="N",B56+1/24,IF(C56="O",B56+2/24,IF(C56="P",B56+3/24,IF(C56="Q",B56+4/24,IF(C56="R",B56+5/24,U57))))))</f>
        <v>0</v>
      </c>
      <c r="U57" s="53" t="b">
        <f>IF(C56="S",B56+6/24,IF(C56="T",B56+7/24,IF(C56="U",B56+8/24,IF(C56="V",B56+9/24,IF(C56="W",B56+10/24,V57)))))</f>
        <v>0</v>
      </c>
      <c r="V57" s="53" t="b">
        <f>IF(C56="X",B56+11/24,IF(C56="Y",B56+12/24))</f>
        <v>0</v>
      </c>
      <c r="W57" s="53" t="b">
        <f>IF(D56="X",C56+11/24,IF(D56="Y",C56+12/24))</f>
        <v>0</v>
      </c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ht="12.75">
      <c r="A58" s="29"/>
      <c r="B58" s="29"/>
      <c r="C58" s="29"/>
      <c r="D58" s="83"/>
      <c r="E58" s="29"/>
      <c r="F58" s="29"/>
      <c r="G58" s="29"/>
      <c r="H58" s="29"/>
      <c r="I58" s="29"/>
      <c r="J58" s="10"/>
      <c r="K58" s="29"/>
      <c r="L58" s="20">
        <f>IF(L55=1,1,0)</f>
        <v>1</v>
      </c>
      <c r="M58" s="9"/>
      <c r="N58" s="9"/>
      <c r="O58" s="9"/>
      <c r="P58" s="9"/>
      <c r="Q58" s="9"/>
      <c r="R58" s="53"/>
      <c r="S58" s="53"/>
      <c r="T58" s="53"/>
      <c r="U58" s="53"/>
      <c r="V58" s="53"/>
      <c r="W58" s="53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ht="12.75">
      <c r="A59" s="29"/>
      <c r="B59" s="29"/>
      <c r="C59" s="29"/>
      <c r="D59" s="83"/>
      <c r="E59" s="29"/>
      <c r="F59" s="29"/>
      <c r="G59" s="29"/>
      <c r="H59" s="29"/>
      <c r="I59" s="29"/>
      <c r="J59" s="10"/>
      <c r="K59" s="29"/>
      <c r="L59" s="9">
        <f>IF(D59="PASSES",48.3698,IF(E59="N",(((((D59/10000)-INT(D59/10000))/6)*10)+(INT(D59/10000))),-(((((D59/10000)-INT(D59/10000))/6)*10)+(INT(D59/10000)))))</f>
        <v>0</v>
      </c>
      <c r="M59" s="9">
        <f>G61/60*COS(F61*PI()/180)</f>
        <v>0</v>
      </c>
      <c r="N59" s="9">
        <f>IF(F61=270,(G61*(1/COS(L59*PI()/180)))/60,IF(F61=90,-(G61*(1/COS(L59*PI()/180)))/60,0))</f>
        <v>0</v>
      </c>
      <c r="O59" s="9">
        <f>IF(ABS(L60+N59)&lt;180,(L60+N59),IF((L60+N59)&gt;0,(L60+N59)-360,(L60+N59)+360))</f>
        <v>0</v>
      </c>
      <c r="P59" s="9">
        <f>-((180/PI()*(LN(TAN(PI()/4+(L62/2*PI()/180))))-180/PI()*(LN(TAN(PI()/4+(L59/2*PI()/180)))))*TAN(F61*PI()/180))</f>
        <v>0</v>
      </c>
      <c r="Q59" s="9">
        <f>IF(ABS(L60+P59)&lt;180,(L60+P59),IF((L60+P59)&gt;0,(L60+P59)-360,(L60+P59)+360))</f>
        <v>0</v>
      </c>
      <c r="R59" s="53" t="e">
        <f>R57+I58+INT((G58/K58)/24)</f>
        <v>#DIV/0!</v>
      </c>
      <c r="S59" s="53" t="e">
        <f>IF(C59="H",R59+8/24,IF(C59="I",R59+9/24,IF(C59="K",R59+10/24,IF(C59="L",R59+11/24,IF(C59="M",R59+12/24,IF(C59="N",R59-1/24,IF(C59="O",R59-2/24,IF(C59="P",R59-3/24,T59))))))))</f>
        <v>#DIV/0!</v>
      </c>
      <c r="T59" s="53" t="e">
        <f>IF(C59="Q",R59-4/24,IF(C59="R",R59-5/24,IF(C59="S",R59-6/24,IF(C59="T",R59-7/24,IF(C59="U",R59-8/24,IF(C59="V",R59-9/24,IF(C59="W",R59-10/24,U59)))))))</f>
        <v>#DIV/0!</v>
      </c>
      <c r="U59" s="53" t="e">
        <f>IF(C59="X",R59-11/24,IF(C59="Y",R59-12/24,R59))</f>
        <v>#DIV/0!</v>
      </c>
      <c r="V59" s="53"/>
      <c r="W59" s="53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ht="12.75">
      <c r="A60" s="29"/>
      <c r="B60" s="29"/>
      <c r="C60" s="29"/>
      <c r="D60" s="83"/>
      <c r="E60" s="29"/>
      <c r="F60" s="29"/>
      <c r="G60" s="29"/>
      <c r="H60" s="29"/>
      <c r="I60" s="29"/>
      <c r="J60" s="10"/>
      <c r="K60" s="29"/>
      <c r="L60" s="9">
        <f>IF(D59="PASSES",4.4875,IF(E60="W",(((((D60/10000)-INT(D60/10000))/6)*10)+(INT(D60/10000))),-(((((D60/10000)-INT(D60/10000))/6)*10)+(INT(D60/10000)))))</f>
        <v>0</v>
      </c>
      <c r="M60" s="9">
        <f>IF((L59+M59)&gt;0,INT(L59+M59)+((L59+M59)-INT(L59+M59))*6/10,-INT(-(L59+M59))+((L59+M59)+INT(-(L59+M59)))*6/10)</f>
        <v>0</v>
      </c>
      <c r="N60" s="9">
        <f>IF((L60+N59)&gt;0,INT(L60+N59)+((L60+N59)-INT(L60+N59))*6/10,-INT(-(L60+N59))+((L60+N59)+INT(-(L60+N59)))*6/10)</f>
        <v>0</v>
      </c>
      <c r="O60" s="9">
        <f>IF(O59&gt;0,INT(O59)+(O59-INT(O59))*6/10,-INT(-O59)+(O59+INT(-O59))*6/10)</f>
        <v>0</v>
      </c>
      <c r="P60" s="9">
        <f>IF((L60+P59)&gt;0,INT(L60+P59)+((L60+P59)-INT(L60+P59))*6/10,-INT(-(L60+P59))+((L60+P59)+INT(-(L60+P59)))*6/10)</f>
        <v>0</v>
      </c>
      <c r="Q60" s="9">
        <f>IF(Q59&gt;0,INT(Q59)+(Q59-INT(Q59))*6/10,-INT(-Q59)+(Q59+INT(-Q59))*6/10)</f>
        <v>0</v>
      </c>
      <c r="R60" s="53" t="b">
        <f>IF(C59="Z",B59,IF(C59="A",B59-1/24,IF(C59="B",B59-2/24,IF(C59="C",B59-3/24,IF(C59="D",B59-4/24,IF(C59="E",B59-5/24,S60))))))</f>
        <v>0</v>
      </c>
      <c r="S60" s="53" t="b">
        <f>IF(C59="F",B59-6/24,IF(C59="G",B59-7/24,IF(C59="H",B59-8/24,IF(C59="I",B59-9/24,IF(C59="K",B59-10/24,IF(C59="L",B59-11/24,T60))))))</f>
        <v>0</v>
      </c>
      <c r="T60" s="53" t="b">
        <f>IF(C59="M",B59-12/24,IF(C59="N",B59+1/24,IF(C59="O",B59+2/24,IF(C59="P",B59+3/24,IF(C59="Q",B59+4/24,IF(C59="R",B59+5/24,U60))))))</f>
        <v>0</v>
      </c>
      <c r="U60" s="53" t="b">
        <f>IF(C59="S",B59+6/24,IF(C59="T",B59+7/24,IF(C59="U",B59+8/24,IF(C59="V",B59+9/24,IF(C59="W",B59+10/24,V60)))))</f>
        <v>0</v>
      </c>
      <c r="V60" s="53" t="b">
        <f>IF(C59="X",B59+11/24,IF(C59="Y",B59+12/24))</f>
        <v>0</v>
      </c>
      <c r="W60" s="53" t="b">
        <f>IF(D59="X",C59+11/24,IF(D59="Y",C59+12/24))</f>
        <v>0</v>
      </c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ht="12.75">
      <c r="A61" s="29"/>
      <c r="B61" s="29"/>
      <c r="C61" s="29"/>
      <c r="D61" s="83"/>
      <c r="E61" s="29"/>
      <c r="F61" s="29"/>
      <c r="G61" s="29"/>
      <c r="H61" s="29"/>
      <c r="I61" s="29"/>
      <c r="J61" s="10"/>
      <c r="K61" s="29"/>
      <c r="L61" s="20">
        <f>IF(L58=1,1,0)</f>
        <v>1</v>
      </c>
      <c r="M61" s="9"/>
      <c r="N61" s="9"/>
      <c r="O61" s="9"/>
      <c r="P61" s="9"/>
      <c r="Q61" s="9"/>
      <c r="R61" s="53"/>
      <c r="S61" s="53"/>
      <c r="T61" s="53"/>
      <c r="U61" s="53"/>
      <c r="V61" s="53"/>
      <c r="W61" s="53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ht="12.75">
      <c r="A62" s="29"/>
      <c r="B62" s="29"/>
      <c r="C62" s="29"/>
      <c r="D62" s="83"/>
      <c r="E62" s="29"/>
      <c r="F62" s="29"/>
      <c r="G62" s="29"/>
      <c r="H62" s="29"/>
      <c r="I62" s="29"/>
      <c r="J62" s="10"/>
      <c r="K62" s="29"/>
      <c r="L62" s="9">
        <f>IF(D62="PASSES",48.3698,IF(E62="N",(((((D62/10000)-INT(D62/10000))/6)*10)+(INT(D62/10000))),-(((((D62/10000)-INT(D62/10000))/6)*10)+(INT(D62/10000)))))</f>
        <v>0</v>
      </c>
      <c r="M62" s="9">
        <f>G64/60*COS(F64*PI()/180)</f>
        <v>0</v>
      </c>
      <c r="N62" s="9">
        <f>IF(F64=270,(G64*(1/COS(L62*PI()/180)))/60,IF(F64=90,-(G64*(1/COS(L62*PI()/180)))/60,0))</f>
        <v>0</v>
      </c>
      <c r="O62" s="9">
        <f>IF(ABS(L63+N62)&lt;180,(L63+N62),IF((L63+N62)&gt;0,(L63+N62)-360,(L63+N62)+360))</f>
        <v>0</v>
      </c>
      <c r="P62" s="9">
        <f>-((180/PI()*(LN(TAN(PI()/4+(L65/2*PI()/180))))-180/PI()*(LN(TAN(PI()/4+(L62/2*PI()/180)))))*TAN(F64*PI()/180))</f>
        <v>0</v>
      </c>
      <c r="Q62" s="9">
        <f>IF(ABS(L63+P62)&lt;180,(L63+P62),IF((L63+P62)&gt;0,(L63+P62)-360,(L63+P62)+360))</f>
        <v>0</v>
      </c>
      <c r="R62" s="53" t="e">
        <f>R60+I61+INT((G61/K61)/24)</f>
        <v>#DIV/0!</v>
      </c>
      <c r="S62" s="53" t="e">
        <f>IF(C62="H",R62+8/24,IF(C62="I",R62+9/24,IF(C62="K",R62+10/24,IF(C62="L",R62+11/24,IF(C62="M",R62+12/24,IF(C62="N",R62-1/24,IF(C62="O",R62-2/24,IF(C62="P",R62-3/24,T62))))))))</f>
        <v>#DIV/0!</v>
      </c>
      <c r="T62" s="53" t="e">
        <f>IF(C62="Q",R62-4/24,IF(C62="R",R62-5/24,IF(C62="S",R62-6/24,IF(C62="T",R62-7/24,IF(C62="U",R62-8/24,IF(C62="V",R62-9/24,IF(C62="W",R62-10/24,U62)))))))</f>
        <v>#DIV/0!</v>
      </c>
      <c r="U62" s="53" t="e">
        <f>IF(C62="X",R62-11/24,IF(C62="Y",R62-12/24,R62))</f>
        <v>#DIV/0!</v>
      </c>
      <c r="V62" s="53"/>
      <c r="W62" s="53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ht="12.75">
      <c r="A63" s="29"/>
      <c r="B63" s="29"/>
      <c r="C63" s="29"/>
      <c r="D63" s="83"/>
      <c r="E63" s="29"/>
      <c r="F63" s="29"/>
      <c r="G63" s="29"/>
      <c r="H63" s="29"/>
      <c r="I63" s="29"/>
      <c r="J63" s="10"/>
      <c r="K63" s="29"/>
      <c r="L63" s="9">
        <f>IF(D62="PASSES",4.4875,IF(E63="W",(((((D63/10000)-INT(D63/10000))/6)*10)+(INT(D63/10000))),-(((((D63/10000)-INT(D63/10000))/6)*10)+(INT(D63/10000)))))</f>
        <v>0</v>
      </c>
      <c r="M63" s="9">
        <f>IF((L62+M62)&gt;0,INT(L62+M62)+((L62+M62)-INT(L62+M62))*6/10,-INT(-(L62+M62))+((L62+M62)+INT(-(L62+M62)))*6/10)</f>
        <v>0</v>
      </c>
      <c r="N63" s="9">
        <f>IF((L63+N62)&gt;0,INT(L63+N62)+((L63+N62)-INT(L63+N62))*6/10,-INT(-(L63+N62))+((L63+N62)+INT(-(L63+N62)))*6/10)</f>
        <v>0</v>
      </c>
      <c r="O63" s="9">
        <f>IF(O62&gt;0,INT(O62)+(O62-INT(O62))*6/10,-INT(-O62)+(O62+INT(-O62))*6/10)</f>
        <v>0</v>
      </c>
      <c r="P63" s="9">
        <f>IF((L63+P62)&gt;0,INT(L63+P62)+((L63+P62)-INT(L63+P62))*6/10,-INT(-(L63+P62))+((L63+P62)+INT(-(L63+P62)))*6/10)</f>
        <v>0</v>
      </c>
      <c r="Q63" s="9">
        <f>IF(Q62&gt;0,INT(Q62)+(Q62-INT(Q62))*6/10,-INT(-Q62)+(Q62+INT(-Q62))*6/10)</f>
        <v>0</v>
      </c>
      <c r="R63" s="53" t="b">
        <f>IF(C62="Z",B62,IF(C62="A",B62-1/24,IF(C62="B",B62-2/24,IF(C62="C",B62-3/24,IF(C62="D",B62-4/24,IF(C62="E",B62-5/24,S63))))))</f>
        <v>0</v>
      </c>
      <c r="S63" s="53" t="b">
        <f>IF(C62="F",B62-6/24,IF(C62="G",B62-7/24,IF(C62="H",B62-8/24,IF(C62="I",B62-9/24,IF(C62="K",B62-10/24,IF(C62="L",B62-11/24,T63))))))</f>
        <v>0</v>
      </c>
      <c r="T63" s="53" t="b">
        <f>IF(C62="M",B62-12/24,IF(C62="N",B62+1/24,IF(C62="O",B62+2/24,IF(C62="P",B62+3/24,IF(C62="Q",B62+4/24,IF(C62="R",B62+5/24,U63))))))</f>
        <v>0</v>
      </c>
      <c r="U63" s="53" t="b">
        <f>IF(C62="S",B62+6/24,IF(C62="T",B62+7/24,IF(C62="U",B62+8/24,IF(C62="V",B62+9/24,IF(C62="W",B62+10/24,V63)))))</f>
        <v>0</v>
      </c>
      <c r="V63" s="53" t="b">
        <f>IF(C62="X",B62+11/24,IF(C62="Y",B62+12/24))</f>
        <v>0</v>
      </c>
      <c r="W63" s="53" t="b">
        <f>IF(D62="X",C62+11/24,IF(D62="Y",C62+12/24))</f>
        <v>0</v>
      </c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ht="12.75">
      <c r="A64" s="29"/>
      <c r="B64" s="29"/>
      <c r="C64" s="29"/>
      <c r="D64" s="83"/>
      <c r="E64" s="29"/>
      <c r="F64" s="29"/>
      <c r="G64" s="29"/>
      <c r="H64" s="29"/>
      <c r="I64" s="29"/>
      <c r="J64" s="10"/>
      <c r="K64" s="29"/>
      <c r="L64" s="20">
        <f>IF(L61=1,1,0)</f>
        <v>1</v>
      </c>
      <c r="M64" s="9"/>
      <c r="N64" s="9"/>
      <c r="O64" s="9"/>
      <c r="P64" s="9"/>
      <c r="Q64" s="9"/>
      <c r="R64" s="53"/>
      <c r="S64" s="53"/>
      <c r="T64" s="53"/>
      <c r="U64" s="53"/>
      <c r="V64" s="53"/>
      <c r="W64" s="53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 ht="12.75">
      <c r="A65" s="29"/>
      <c r="B65" s="29"/>
      <c r="C65" s="29"/>
      <c r="D65" s="83"/>
      <c r="E65" s="29"/>
      <c r="F65" s="29"/>
      <c r="G65" s="29"/>
      <c r="H65" s="29"/>
      <c r="I65" s="29"/>
      <c r="J65" s="10"/>
      <c r="K65" s="29"/>
      <c r="L65" s="9">
        <f>IF(D65="PASSES",48.3698,IF(E65="N",(((((D65/10000)-INT(D65/10000))/6)*10)+(INT(D65/10000))),-(((((D65/10000)-INT(D65/10000))/6)*10)+(INT(D65/10000)))))</f>
        <v>0</v>
      </c>
      <c r="M65" s="9">
        <f>G67/60*COS(F67*PI()/180)</f>
        <v>0</v>
      </c>
      <c r="N65" s="9">
        <f>IF(F67=270,(G67*(1/COS(L65*PI()/180)))/60,IF(F67=90,-(G67*(1/COS(L65*PI()/180)))/60,0))</f>
        <v>0</v>
      </c>
      <c r="O65" s="9">
        <f>IF(ABS(L66+N65)&lt;180,(L66+N65),IF((L66+N65)&gt;0,(L66+N65)-360,(L66+N65)+360))</f>
        <v>0</v>
      </c>
      <c r="P65" s="9">
        <f>-((180/PI()*(LN(TAN(PI()/4+(L68/2*PI()/180))))-180/PI()*(LN(TAN(PI()/4+(L65/2*PI()/180)))))*TAN(F67*PI()/180))</f>
        <v>0</v>
      </c>
      <c r="Q65" s="9">
        <f>IF(ABS(L66+P65)&lt;180,(L66+P65),IF((L66+P65)&gt;0,(L66+P65)-360,(L66+P65)+360))</f>
        <v>0</v>
      </c>
      <c r="R65" s="53" t="e">
        <f>R63+I64+INT((G64/K64)/24)</f>
        <v>#DIV/0!</v>
      </c>
      <c r="S65" s="53" t="e">
        <f>IF(C65="H",R65+8/24,IF(C65="I",R65+9/24,IF(C65="K",R65+10/24,IF(C65="L",R65+11/24,IF(C65="M",R65+12/24,IF(C65="N",R65-1/24,IF(C65="O",R65-2/24,IF(C65="P",R65-3/24,T65))))))))</f>
        <v>#DIV/0!</v>
      </c>
      <c r="T65" s="53" t="e">
        <f>IF(C65="Q",R65-4/24,IF(C65="R",R65-5/24,IF(C65="S",R65-6/24,IF(C65="T",R65-7/24,IF(C65="U",R65-8/24,IF(C65="V",R65-9/24,IF(C65="W",R65-10/24,U65)))))))</f>
        <v>#DIV/0!</v>
      </c>
      <c r="U65" s="53" t="e">
        <f>IF(C65="X",R65-11/24,IF(C65="Y",R65-12/24,R65))</f>
        <v>#DIV/0!</v>
      </c>
      <c r="V65" s="53"/>
      <c r="W65" s="53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ht="12.75">
      <c r="A66" s="29"/>
      <c r="B66" s="29"/>
      <c r="C66" s="29"/>
      <c r="D66" s="83"/>
      <c r="E66" s="29"/>
      <c r="F66" s="29"/>
      <c r="G66" s="29"/>
      <c r="H66" s="29"/>
      <c r="I66" s="29"/>
      <c r="J66" s="10"/>
      <c r="K66" s="29"/>
      <c r="L66" s="9">
        <f>IF(D65="PASSES",4.4875,IF(E66="W",(((((D66/10000)-INT(D66/10000))/6)*10)+(INT(D66/10000))),-(((((D66/10000)-INT(D66/10000))/6)*10)+(INT(D66/10000)))))</f>
        <v>0</v>
      </c>
      <c r="M66" s="9">
        <f>IF((L65+M65)&gt;0,INT(L65+M65)+((L65+M65)-INT(L65+M65))*6/10,-INT(-(L65+M65))+((L65+M65)+INT(-(L65+M65)))*6/10)</f>
        <v>0</v>
      </c>
      <c r="N66" s="9">
        <f>IF((L66+N65)&gt;0,INT(L66+N65)+((L66+N65)-INT(L66+N65))*6/10,-INT(-(L66+N65))+((L66+N65)+INT(-(L66+N65)))*6/10)</f>
        <v>0</v>
      </c>
      <c r="O66" s="9">
        <f>IF(O65&gt;0,INT(O65)+(O65-INT(O65))*6/10,-INT(-O65)+(O65+INT(-O65))*6/10)</f>
        <v>0</v>
      </c>
      <c r="P66" s="9">
        <f>IF((L66+P65)&gt;0,INT(L66+P65)+((L66+P65)-INT(L66+P65))*6/10,-INT(-(L66+P65))+((L66+P65)+INT(-(L66+P65)))*6/10)</f>
        <v>0</v>
      </c>
      <c r="Q66" s="9">
        <f>IF(Q65&gt;0,INT(Q65)+(Q65-INT(Q65))*6/10,-INT(-Q65)+(Q65+INT(-Q65))*6/10)</f>
        <v>0</v>
      </c>
      <c r="R66" s="53">
        <f>IF(C65="Z",B65,IF(C65="A",B65-1/24,IF(C65="B",B65-2/24,IF(C65="C",B65-3/24,IF(C65="D",B65-4/24,IF(C65="E",B65-5/24,S66))))))</f>
        <v>0</v>
      </c>
      <c r="S66" s="53">
        <f>IF(C65="F",B65-6/24,IF(C65="G",B65-7/24,IF(C65="H",B65-8/24,IF(C65="I",B65-9/24,IF(C65="K",B65-10/24,IF(C65="L",B65-11/24,T66))))))</f>
        <v>0</v>
      </c>
      <c r="T66" s="53">
        <f>IF(C65="M",B65-12/24,IF(C65="N",B65+1/24,IF(C65="O",B65+2/24,IF(C65="P",B65+3/24,IF(C65="Q",B65+4/24,IF(C65="R",B65+5/24,U66))))))</f>
        <v>0</v>
      </c>
      <c r="U66" s="53">
        <f>IF(C65="S",B65+6/24,IF(C65="T",B65+7/24,IF(C65="U",B65+8/24,IF(C65="V",B65+9/24,IF(C65="W",B65+10/24,V66)))))</f>
        <v>0</v>
      </c>
      <c r="V66" s="53"/>
      <c r="W66" s="53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 ht="12.75">
      <c r="A67" s="29"/>
      <c r="B67" s="29"/>
      <c r="C67" s="29"/>
      <c r="D67" s="83"/>
      <c r="E67" s="29"/>
      <c r="F67" s="29"/>
      <c r="G67" s="29"/>
      <c r="H67" s="29"/>
      <c r="I67" s="29"/>
      <c r="J67" s="10"/>
      <c r="K67" s="29"/>
      <c r="L67" s="20">
        <f>IF(L64=1,1,0)</f>
        <v>1</v>
      </c>
      <c r="M67" s="9"/>
      <c r="N67" s="9"/>
      <c r="O67" s="9"/>
      <c r="P67" s="9"/>
      <c r="Q67" s="9"/>
      <c r="R67" s="53"/>
      <c r="S67" s="53"/>
      <c r="T67" s="53"/>
      <c r="U67" s="53"/>
      <c r="V67" s="53"/>
      <c r="W67" s="53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2.75">
      <c r="A68" s="29"/>
      <c r="B68" s="29"/>
      <c r="C68" s="29"/>
      <c r="D68" s="83"/>
      <c r="E68" s="29"/>
      <c r="F68" s="29"/>
      <c r="G68" s="29"/>
      <c r="H68" s="29"/>
      <c r="I68" s="29"/>
      <c r="J68" s="10"/>
      <c r="K68" s="29"/>
      <c r="L68" s="9">
        <f>IF(D68="PASSES",48.3698,IF(E68="N",(((((D68/10000)-INT(D68/10000))/6)*10)+(INT(D68/10000))),-(((((D68/10000)-INT(D68/10000))/6)*10)+(INT(D68/10000)))))</f>
        <v>0</v>
      </c>
      <c r="M68" s="9">
        <f>G70/60*COS(F70*PI()/180)</f>
        <v>0</v>
      </c>
      <c r="N68" s="9">
        <f>IF(F70=270,(G70*(1/COS(L68*PI()/180)))/60,IF(F70=90,-(G70*(1/COS(L68*PI()/180)))/60,0))</f>
        <v>0</v>
      </c>
      <c r="O68" s="9">
        <f>IF(ABS(L69+N68)&lt;180,(L69+N68),IF((L69+N68)&gt;0,(L69+N68)-360,(L69+N68)+360))</f>
        <v>0</v>
      </c>
      <c r="P68" s="9">
        <f>-((180/PI()*(LN(TAN(PI()/4+(L71/2*PI()/180))))-180/PI()*(LN(TAN(PI()/4+(L68/2*PI()/180)))))*TAN(F70*PI()/180))</f>
        <v>0</v>
      </c>
      <c r="Q68" s="9">
        <f>IF(ABS(L69+P68)&lt;180,(L69+P68),IF((L69+P68)&gt;0,(L69+P68)-360,(L69+P68)+360))</f>
        <v>0</v>
      </c>
      <c r="R68" s="53" t="e">
        <f>R66+I67+INT((G67/K67)/24)</f>
        <v>#DIV/0!</v>
      </c>
      <c r="S68" s="53" t="e">
        <f>IF(C68="H",R68+8/24,IF(C68="I",R68+9/24,IF(C68="K",R68+10/24,IF(C68="L",R68+11/24,IF(C68="M",R68+12/24,IF(C68="N",R68-1/24,IF(C68="O",R68-2/24,IF(C68="P",R68-3/24,T68))))))))</f>
        <v>#DIV/0!</v>
      </c>
      <c r="T68" s="53" t="e">
        <f>IF(C68="Q",R68-4/24,IF(C68="R",R68-5/24,IF(C68="S",R68-6/24,IF(C68="T",R68-7/24,IF(C68="U",R68-8/24,IF(C68="V",R68-9/24,IF(C68="W",R68-10/24,U68)))))))</f>
        <v>#DIV/0!</v>
      </c>
      <c r="U68" s="53" t="e">
        <f>IF(C68="X",R68-11/24,IF(C68="Y",R68-12/24,R68))</f>
        <v>#DIV/0!</v>
      </c>
      <c r="V68" s="53"/>
      <c r="W68" s="53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 ht="12.75">
      <c r="A69" s="29"/>
      <c r="B69" s="29"/>
      <c r="C69" s="29"/>
      <c r="D69" s="83"/>
      <c r="E69" s="29"/>
      <c r="F69" s="29"/>
      <c r="G69" s="29"/>
      <c r="H69" s="29"/>
      <c r="I69" s="29"/>
      <c r="J69" s="10"/>
      <c r="K69" s="29"/>
      <c r="L69" s="9">
        <f>IF(D68="PASSES",4.4875,IF(E69="W",(((((D69/10000)-INT(D69/10000))/6)*10)+(INT(D69/10000))),-(((((D69/10000)-INT(D69/10000))/6)*10)+(INT(D69/10000)))))</f>
        <v>0</v>
      </c>
      <c r="M69" s="9">
        <f>IF((L68+M68)&gt;0,INT(L68+M68)+((L68+M68)-INT(L68+M68))*6/10,-INT(-(L68+M68))+((L68+M68)+INT(-(L68+M68)))*6/10)</f>
        <v>0</v>
      </c>
      <c r="N69" s="9">
        <f>IF((L69+N68)&gt;0,INT(L69+N68)+((L69+N68)-INT(L69+N68))*6/10,-INT(-(L69+N68))+((L69+N68)+INT(-(L69+N68)))*6/10)</f>
        <v>0</v>
      </c>
      <c r="O69" s="9">
        <f>IF(O68&gt;0,INT(O68)+(O68-INT(O68))*6/10,-INT(-O68)+(O68+INT(-O68))*6/10)</f>
        <v>0</v>
      </c>
      <c r="P69" s="9">
        <f>IF((L69+P68)&gt;0,INT(L69+P68)+((L69+P68)-INT(L69+P68))*6/10,-INT(-(L69+P68))+((L69+P68)+INT(-(L69+P68)))*6/10)</f>
        <v>0</v>
      </c>
      <c r="Q69" s="9">
        <f>IF(Q68&gt;0,INT(Q68)+(Q68-INT(Q68))*6/10,-INT(-Q68)+(Q68+INT(-Q68))*6/10)</f>
        <v>0</v>
      </c>
      <c r="R69" s="53">
        <f>IF(C68="Z",B68,IF(C68="A",B68-1/24,IF(C68="B",B68-2/24,IF(C68="C",B68-3/24,IF(C68="D",B68-4/24,IF(C68="E",B68-5/24,S69))))))</f>
        <v>0</v>
      </c>
      <c r="S69" s="53">
        <f>IF(C68="F",B68-6/24,IF(C68="G",B68-7/24,IF(C68="H",B68-8/24,IF(C68="I",B68-9/24,IF(C68="K",B68-10/24,IF(C68="L",B68-11/24,T69))))))</f>
        <v>0</v>
      </c>
      <c r="T69" s="53">
        <f>IF(C68="M",B68-12/24,IF(C68="N",B68+1/24,IF(C68="O",B68+2/24,IF(C68="P",B68+3/24,IF(C68="Q",B68+4/24,IF(C68="R",B68+5/24,U69))))))</f>
        <v>0</v>
      </c>
      <c r="U69" s="53">
        <f>IF(C68="S",B68+6/24,IF(C68="T",B68+7/24,IF(C68="U",B68+8/24,IF(C68="V",B68+9/24,IF(C68="W",B68+10/24,V69)))))</f>
        <v>0</v>
      </c>
      <c r="V69" s="53"/>
      <c r="W69" s="53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2.75">
      <c r="A70" s="29"/>
      <c r="B70" s="29"/>
      <c r="C70" s="29"/>
      <c r="D70" s="83"/>
      <c r="E70" s="29"/>
      <c r="F70" s="29"/>
      <c r="G70" s="29"/>
      <c r="H70" s="29"/>
      <c r="I70" s="29"/>
      <c r="J70" s="10"/>
      <c r="K70" s="29"/>
      <c r="L70" s="20">
        <f>IF(L67=1,1,0)</f>
        <v>1</v>
      </c>
      <c r="M70" s="9"/>
      <c r="N70" s="9"/>
      <c r="O70" s="9"/>
      <c r="P70" s="9"/>
      <c r="Q70" s="9"/>
      <c r="R70" s="53"/>
      <c r="S70" s="53"/>
      <c r="T70" s="53"/>
      <c r="U70" s="53"/>
      <c r="V70" s="53"/>
      <c r="W70" s="53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  <row r="71" spans="1:37" ht="12.75">
      <c r="A71" s="29"/>
      <c r="B71" s="29"/>
      <c r="C71" s="29"/>
      <c r="D71" s="83"/>
      <c r="E71" s="29"/>
      <c r="F71" s="29"/>
      <c r="G71" s="29"/>
      <c r="H71" s="29"/>
      <c r="I71" s="29"/>
      <c r="J71" s="10"/>
      <c r="K71" s="29"/>
      <c r="L71" s="9">
        <f>IF(D71="PASSES",48.3698,IF(E71="N",(((((D71/10000)-INT(D71/10000))/6)*10)+(INT(D71/10000))),-(((((D71/10000)-INT(D71/10000))/6)*10)+(INT(D71/10000)))))</f>
        <v>0</v>
      </c>
      <c r="M71" s="9">
        <f>G73/60*COS(F73*PI()/180)</f>
        <v>0</v>
      </c>
      <c r="N71" s="9">
        <f>IF(F73=270,(G73*(1/COS(L71*PI()/180)))/60,IF(F73=90,-(G73*(1/COS(L71*PI()/180)))/60,0))</f>
        <v>0</v>
      </c>
      <c r="O71" s="9">
        <f>IF(ABS(L72+N71)&lt;180,(L72+N71),IF((L72+N71)&gt;0,(L72+N71)-360,(L72+N71)+360))</f>
        <v>0</v>
      </c>
      <c r="P71" s="9">
        <f>-((180/PI()*(LN(TAN(PI()/4+(L74/2*PI()/180))))-180/PI()*(LN(TAN(PI()/4+(L71/2*PI()/180)))))*TAN(F73*PI()/180))</f>
        <v>0</v>
      </c>
      <c r="Q71" s="9">
        <f>IF(ABS(L72+P71)&lt;180,(L72+P71),IF((L72+P71)&gt;0,(L72+P71)-360,(L72+P71)+360))</f>
        <v>0</v>
      </c>
      <c r="R71" s="53" t="e">
        <f>R69+I70+INT((G70/K70)/24)</f>
        <v>#DIV/0!</v>
      </c>
      <c r="S71" s="53" t="e">
        <f>IF(C71="H",R71+8/24,IF(C71="I",R71+9/24,IF(C71="K",R71+10/24,IF(C71="L",R71+11/24,IF(C71="M",R71+12/24,IF(C71="N",R71-1/24,IF(C71="O",R71-2/24,IF(C71="P",R71-3/24,T71))))))))</f>
        <v>#DIV/0!</v>
      </c>
      <c r="T71" s="53" t="e">
        <f>IF(C71="Q",R71-4/24,IF(C71="R",R71-5/24,IF(C71="S",R71-6/24,IF(C71="T",R71-7/24,IF(C71="U",R71-8/24,IF(C71="V",R71-9/24,IF(C71="W",R71-10/24,U71)))))))</f>
        <v>#DIV/0!</v>
      </c>
      <c r="U71" s="53" t="e">
        <f>IF(C71="X",R71-11/24,IF(C71="Y",R71-12/24,R71))</f>
        <v>#DIV/0!</v>
      </c>
      <c r="V71" s="53"/>
      <c r="W71" s="53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</row>
    <row r="72" spans="1:37" ht="12.75">
      <c r="A72" s="29"/>
      <c r="B72" s="29"/>
      <c r="C72" s="29"/>
      <c r="D72" s="83"/>
      <c r="E72" s="29"/>
      <c r="F72" s="29"/>
      <c r="G72" s="29"/>
      <c r="H72" s="29"/>
      <c r="I72" s="29"/>
      <c r="J72" s="10"/>
      <c r="K72" s="29"/>
      <c r="L72" s="9">
        <f>IF(D71="PASSES",4.4875,IF(E72="W",(((((D72/10000)-INT(D72/10000))/6)*10)+(INT(D72/10000))),-(((((D72/10000)-INT(D72/10000))/6)*10)+(INT(D72/10000)))))</f>
        <v>0</v>
      </c>
      <c r="M72" s="9">
        <f>IF((L71+M71)&gt;0,INT(L71+M71)+((L71+M71)-INT(L71+M71))*6/10,-INT(-(L71+M71))+((L71+M71)+INT(-(L71+M71)))*6/10)</f>
        <v>0</v>
      </c>
      <c r="N72" s="9">
        <f>IF((L72+N71)&gt;0,INT(L72+N71)+((L72+N71)-INT(L72+N71))*6/10,-INT(-(L72+N71))+((L72+N71)+INT(-(L72+N71)))*6/10)</f>
        <v>0</v>
      </c>
      <c r="O72" s="9">
        <f>IF(O71&gt;0,INT(O71)+(O71-INT(O71))*6/10,-INT(-O71)+(O71+INT(-O71))*6/10)</f>
        <v>0</v>
      </c>
      <c r="P72" s="9">
        <f>IF((L72+P71)&gt;0,INT(L72+P71)+((L72+P71)-INT(L72+P71))*6/10,-INT(-(L72+P71))+((L72+P71)+INT(-(L72+P71)))*6/10)</f>
        <v>0</v>
      </c>
      <c r="Q72" s="9">
        <f>IF(Q71&gt;0,INT(Q71)+(Q71-INT(Q71))*6/10,-INT(-Q71)+(Q71+INT(-Q71))*6/10)</f>
        <v>0</v>
      </c>
      <c r="R72" s="53">
        <f>IF(C71="Z",B71,IF(C71="A",B71-1/24,IF(C71="B",B71-2/24,IF(C71="C",B71-3/24,IF(C71="D",B71-4/24,IF(C71="E",B71-5/24,S72))))))</f>
        <v>0</v>
      </c>
      <c r="S72" s="53">
        <f>IF(C71="F",B71-6/24,IF(C71="G",B71-7/24,IF(C71="H",B71-8/24,IF(C71="I",B71-9/24,IF(C71="K",B71-10/24,IF(C71="L",B71-11/24,T72))))))</f>
        <v>0</v>
      </c>
      <c r="T72" s="53">
        <f>IF(C71="M",B71-12/24,IF(C71="N",B71+1/24,IF(C71="O",B71+2/24,IF(C71="P",B71+3/24,IF(C71="Q",B71+4/24,IF(C71="R",B71+5/24,U72))))))</f>
        <v>0</v>
      </c>
      <c r="U72" s="53">
        <f>IF(C71="S",B71+6/24,IF(C71="T",B71+7/24,IF(C71="U",B71+8/24,IF(C71="V",B71+9/24,IF(C71="W",B71+10/24,V72)))))</f>
        <v>0</v>
      </c>
      <c r="V72" s="53"/>
      <c r="W72" s="53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37" ht="12.75">
      <c r="A73" s="29"/>
      <c r="B73" s="29"/>
      <c r="C73" s="29"/>
      <c r="D73" s="83"/>
      <c r="E73" s="29"/>
      <c r="F73" s="29"/>
      <c r="G73" s="29"/>
      <c r="H73" s="29"/>
      <c r="I73" s="29"/>
      <c r="J73" s="10"/>
      <c r="K73" s="29"/>
      <c r="L73" s="20">
        <f>IF(L70=1,1,0)</f>
        <v>1</v>
      </c>
      <c r="M73" s="9"/>
      <c r="N73" s="9"/>
      <c r="O73" s="9"/>
      <c r="P73" s="9"/>
      <c r="Q73" s="9"/>
      <c r="R73" s="53"/>
      <c r="S73" s="53"/>
      <c r="T73" s="53"/>
      <c r="U73" s="53"/>
      <c r="V73" s="53"/>
      <c r="W73" s="53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</row>
    <row r="74" spans="1:37" ht="12.75">
      <c r="A74" s="29"/>
      <c r="B74" s="29"/>
      <c r="C74" s="29"/>
      <c r="D74" s="83"/>
      <c r="E74" s="29"/>
      <c r="F74" s="29"/>
      <c r="G74" s="29"/>
      <c r="H74" s="29"/>
      <c r="I74" s="29"/>
      <c r="J74" s="10"/>
      <c r="K74" s="29"/>
      <c r="L74" s="9">
        <f>IF(D74="PASSES",48.3698,IF(E74="N",(((((D74/10000)-INT(D74/10000))/6)*10)+(INT(D74/10000))),-(((((D74/10000)-INT(D74/10000))/6)*10)+(INT(D74/10000)))))</f>
        <v>0</v>
      </c>
      <c r="M74" s="9">
        <f>G76/60*COS(F76*PI()/180)</f>
        <v>0</v>
      </c>
      <c r="N74" s="9">
        <f>IF(F76=270,(G76*(1/COS(L74*PI()/180)))/60,IF(F76=90,-(G76*(1/COS(L74*PI()/180)))/60,0))</f>
        <v>0</v>
      </c>
      <c r="O74" s="9">
        <f>IF(ABS(L75+N74)&lt;180,(L75+N74),IF((L75+N74)&gt;0,(L75+N74)-360,(L75+N74)+360))</f>
        <v>0</v>
      </c>
      <c r="P74" s="9">
        <f>-((180/PI()*(LN(TAN(PI()/4+(L77/2*PI()/180))))-180/PI()*(LN(TAN(PI()/4+(L74/2*PI()/180)))))*TAN(F76*PI()/180))</f>
        <v>0</v>
      </c>
      <c r="Q74" s="9">
        <f>IF(ABS(L75+P74)&lt;180,(L75+P74),IF((L75+P74)&gt;0,(L75+P74)-360,(L75+P74)+360))</f>
        <v>0</v>
      </c>
      <c r="R74" s="53" t="e">
        <f>R72+I73+INT((G73/K73)/24)</f>
        <v>#DIV/0!</v>
      </c>
      <c r="S74" s="53" t="e">
        <f>IF(C74="H",R74+8/24,IF(C74="I",R74+9/24,IF(C74="K",R74+10/24,IF(C74="L",R74+11/24,IF(C74="M",R74+12/24,IF(C74="N",R74-1/24,IF(C74="O",R74-2/24,IF(C74="P",R74-3/24,T74))))))))</f>
        <v>#DIV/0!</v>
      </c>
      <c r="T74" s="53" t="e">
        <f>IF(C74="Q",R74-4/24,IF(C74="R",R74-5/24,IF(C74="S",R74-6/24,IF(C74="T",R74-7/24,IF(C74="U",R74-8/24,IF(C74="V",R74-9/24,IF(C74="W",R74-10/24,U74)))))))</f>
        <v>#DIV/0!</v>
      </c>
      <c r="U74" s="53" t="e">
        <f>IF(C74="X",R74-11/24,IF(C74="Y",R74-12/24,R74))</f>
        <v>#DIV/0!</v>
      </c>
      <c r="V74" s="53"/>
      <c r="W74" s="53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2.75">
      <c r="A75" s="29"/>
      <c r="B75" s="29"/>
      <c r="C75" s="29"/>
      <c r="D75" s="83"/>
      <c r="E75" s="29"/>
      <c r="F75" s="29"/>
      <c r="G75" s="29"/>
      <c r="H75" s="29"/>
      <c r="I75" s="29"/>
      <c r="J75" s="10"/>
      <c r="K75" s="29"/>
      <c r="L75" s="9">
        <f>IF(D74="PASSES",4.4875,IF(E75="W",(((((D75/10000)-INT(D75/10000))/6)*10)+(INT(D75/10000))),-(((((D75/10000)-INT(D75/10000))/6)*10)+(INT(D75/10000)))))</f>
        <v>0</v>
      </c>
      <c r="M75" s="9">
        <f>IF((L74+M74)&gt;0,INT(L74+M74)+((L74+M74)-INT(L74+M74))*6/10,-INT(-(L74+M74))+((L74+M74)+INT(-(L74+M74)))*6/10)</f>
        <v>0</v>
      </c>
      <c r="N75" s="9">
        <f>IF((L75+N74)&gt;0,INT(L75+N74)+((L75+N74)-INT(L75+N74))*6/10,-INT(-(L75+N74))+((L75+N74)+INT(-(L75+N74)))*6/10)</f>
        <v>0</v>
      </c>
      <c r="O75" s="9">
        <f>IF(O74&gt;0,INT(O74)+(O74-INT(O74))*6/10,-INT(-O74)+(O74+INT(-O74))*6/10)</f>
        <v>0</v>
      </c>
      <c r="P75" s="9">
        <f>IF((L75+P74)&gt;0,INT(L75+P74)+((L75+P74)-INT(L75+P74))*6/10,-INT(-(L75+P74))+((L75+P74)+INT(-(L75+P74)))*6/10)</f>
        <v>0</v>
      </c>
      <c r="Q75" s="9">
        <f>IF(Q74&gt;0,INT(Q74)+(Q74-INT(Q74))*6/10,-INT(-Q74)+(Q74+INT(-Q74))*6/10)</f>
        <v>0</v>
      </c>
      <c r="R75" s="53">
        <f>IF(C74="Z",B74,IF(C74="A",B74-1/24,IF(C74="B",B74-2/24,IF(C74="C",B74-3/24,IF(C74="D",B74-4/24,IF(C74="E",B74-5/24,S75))))))</f>
        <v>0</v>
      </c>
      <c r="S75" s="53">
        <f>IF(C74="F",B74-6/24,IF(C74="G",B74-7/24,IF(C74="H",B74-8/24,IF(C74="I",B74-9/24,IF(C74="K",B74-10/24,IF(C74="L",B74-11/24,T75))))))</f>
        <v>0</v>
      </c>
      <c r="T75" s="53">
        <f>IF(C74="M",B74-12/24,IF(C74="N",B74+1/24,IF(C74="O",B74+2/24,IF(C74="P",B74+3/24,IF(C74="Q",B74+4/24,IF(C74="R",B74+5/24,U75))))))</f>
        <v>0</v>
      </c>
      <c r="U75" s="53">
        <f>IF(C74="S",B74+6/24,IF(C74="T",B74+7/24,IF(C74="U",B74+8/24,IF(C74="V",B74+9/24,IF(C74="W",B74+10/24,V75)))))</f>
        <v>0</v>
      </c>
      <c r="V75" s="53"/>
      <c r="W75" s="53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2.75">
      <c r="A76" s="29"/>
      <c r="B76" s="29"/>
      <c r="C76" s="29"/>
      <c r="D76" s="83"/>
      <c r="E76" s="29"/>
      <c r="F76" s="29"/>
      <c r="G76" s="29"/>
      <c r="H76" s="29"/>
      <c r="I76" s="29"/>
      <c r="J76" s="10"/>
      <c r="K76" s="29"/>
      <c r="L76" s="20">
        <f>IF(L73=1,1,0)</f>
        <v>1</v>
      </c>
      <c r="M76" s="9"/>
      <c r="N76" s="9"/>
      <c r="O76" s="9"/>
      <c r="P76" s="9"/>
      <c r="Q76" s="9"/>
      <c r="R76" s="53"/>
      <c r="S76" s="53"/>
      <c r="T76" s="53"/>
      <c r="U76" s="53"/>
      <c r="V76" s="53"/>
      <c r="W76" s="53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2.75">
      <c r="A77" s="29"/>
      <c r="B77" s="29"/>
      <c r="C77" s="29"/>
      <c r="D77" s="83"/>
      <c r="E77" s="29"/>
      <c r="F77" s="29"/>
      <c r="G77" s="29"/>
      <c r="H77" s="29"/>
      <c r="I77" s="29"/>
      <c r="J77" s="10"/>
      <c r="K77" s="29"/>
      <c r="L77" s="9">
        <f>IF(D77="PASSES",48.3698,IF(E77="N",(((((D77/10000)-INT(D77/10000))/6)*10)+(INT(D77/10000))),-(((((D77/10000)-INT(D77/10000))/6)*10)+(INT(D77/10000)))))</f>
        <v>0</v>
      </c>
      <c r="M77" s="9">
        <f>G79/60*COS(F79*PI()/180)</f>
        <v>0</v>
      </c>
      <c r="N77" s="9">
        <f>IF(F79=270,(G79*(1/COS(L77*PI()/180)))/60,IF(F79=90,-(G79*(1/COS(L77*PI()/180)))/60,0))</f>
        <v>0</v>
      </c>
      <c r="O77" s="9">
        <f>IF(ABS(L78+N77)&lt;180,(L78+N77),IF((L78+N77)&gt;0,(L78+N77)-360,(L78+N77)+360))</f>
        <v>0</v>
      </c>
      <c r="P77" s="9">
        <f>-((180/PI()*(LN(TAN(PI()/4+(L80/2*PI()/180))))-180/PI()*(LN(TAN(PI()/4+(L77/2*PI()/180)))))*TAN(F79*PI()/180))</f>
        <v>0</v>
      </c>
      <c r="Q77" s="9">
        <f>IF(ABS(L78+P77)&lt;180,(L78+P77),IF((L78+P77)&gt;0,(L78+P77)-360,(L78+P77)+360))</f>
        <v>0</v>
      </c>
      <c r="R77" s="53" t="e">
        <f>R75+I76+INT((G76/K76)/24)</f>
        <v>#DIV/0!</v>
      </c>
      <c r="S77" s="53" t="e">
        <f>IF(C77="H",R77+8/24,IF(C77="I",R77+9/24,IF(C77="K",R77+10/24,IF(C77="L",R77+11/24,IF(C77="M",R77+12/24,IF(C77="N",R77-1/24,IF(C77="O",R77-2/24,IF(C77="P",R77-3/24,T77))))))))</f>
        <v>#DIV/0!</v>
      </c>
      <c r="T77" s="53" t="e">
        <f>IF(C77="Q",R77-4/24,IF(C77="R",R77-5/24,IF(C77="S",R77-6/24,IF(C77="T",R77-7/24,IF(C77="U",R77-8/24,IF(C77="V",R77-9/24,IF(C77="W",R77-10/24,U77)))))))</f>
        <v>#DIV/0!</v>
      </c>
      <c r="U77" s="53" t="e">
        <f>IF(C77="X",R77-11/24,IF(C77="Y",R77-12/24,R77))</f>
        <v>#DIV/0!</v>
      </c>
      <c r="V77" s="53"/>
      <c r="W77" s="53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</row>
    <row r="78" spans="1:37" ht="12.75">
      <c r="A78" s="29"/>
      <c r="B78" s="29"/>
      <c r="C78" s="29"/>
      <c r="D78" s="83"/>
      <c r="E78" s="29"/>
      <c r="F78" s="29"/>
      <c r="G78" s="29"/>
      <c r="H78" s="29"/>
      <c r="I78" s="29"/>
      <c r="J78" s="10"/>
      <c r="K78" s="29"/>
      <c r="L78" s="9">
        <f>IF(D77="PASSES",4.4875,IF(E78="W",(((((D78/10000)-INT(D78/10000))/6)*10)+(INT(D78/10000))),-(((((D78/10000)-INT(D78/10000))/6)*10)+(INT(D78/10000)))))</f>
        <v>0</v>
      </c>
      <c r="M78" s="9">
        <f>IF((L77+M77)&gt;0,INT(L77+M77)+((L77+M77)-INT(L77+M77))*6/10,-INT(-(L77+M77))+((L77+M77)+INT(-(L77+M77)))*6/10)</f>
        <v>0</v>
      </c>
      <c r="N78" s="9">
        <f>IF((L78+N77)&gt;0,INT(L78+N77)+((L78+N77)-INT(L78+N77))*6/10,-INT(-(L78+N77))+((L78+N77)+INT(-(L78+N77)))*6/10)</f>
        <v>0</v>
      </c>
      <c r="O78" s="9">
        <f>IF(O77&gt;0,INT(O77)+(O77-INT(O77))*6/10,-INT(-O77)+(O77+INT(-O77))*6/10)</f>
        <v>0</v>
      </c>
      <c r="P78" s="9">
        <f>IF((L78+P77)&gt;0,INT(L78+P77)+((L78+P77)-INT(L78+P77))*6/10,-INT(-(L78+P77))+((L78+P77)+INT(-(L78+P77)))*6/10)</f>
        <v>0</v>
      </c>
      <c r="Q78" s="9">
        <f>IF(Q77&gt;0,INT(Q77)+(Q77-INT(Q77))*6/10,-INT(-Q77)+(Q77+INT(-Q77))*6/10)</f>
        <v>0</v>
      </c>
      <c r="R78" s="53">
        <f>IF(C77="Z",B77,IF(C77="A",B77-1/24,IF(C77="B",B77-2/24,IF(C77="C",B77-3/24,IF(C77="D",B77-4/24,IF(C77="E",B77-5/24,S78))))))</f>
        <v>0</v>
      </c>
      <c r="S78" s="53">
        <f>IF(C77="F",B77-6/24,IF(C77="G",B77-7/24,IF(C77="H",B77-8/24,IF(C77="I",B77-9/24,IF(C77="K",B77-10/24,IF(C77="L",B77-11/24,T78))))))</f>
        <v>0</v>
      </c>
      <c r="T78" s="53">
        <f>IF(C77="M",B77-12/24,IF(C77="N",B77+1/24,IF(C77="O",B77+2/24,IF(C77="P",B77+3/24,IF(C77="Q",B77+4/24,IF(C77="R",B77+5/24,U78))))))</f>
        <v>0</v>
      </c>
      <c r="U78" s="53">
        <f>IF(C77="S",B77+6/24,IF(C77="T",B77+7/24,IF(C77="U",B77+8/24,IF(C77="V",B77+9/24,IF(C77="W",B77+10/24,V78)))))</f>
        <v>0</v>
      </c>
      <c r="V78" s="53"/>
      <c r="W78" s="53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</row>
    <row r="79" spans="1:37" ht="12.75">
      <c r="A79" s="29"/>
      <c r="B79" s="29"/>
      <c r="C79" s="29"/>
      <c r="D79" s="83"/>
      <c r="E79" s="29"/>
      <c r="F79" s="29"/>
      <c r="G79" s="29"/>
      <c r="H79" s="29"/>
      <c r="I79" s="29"/>
      <c r="J79" s="10"/>
      <c r="K79" s="29"/>
      <c r="L79" s="20">
        <f>IF(L76=1,1,0)</f>
        <v>1</v>
      </c>
      <c r="M79" s="9"/>
      <c r="N79" s="9"/>
      <c r="O79" s="9"/>
      <c r="P79" s="9"/>
      <c r="Q79" s="9"/>
      <c r="R79" s="53"/>
      <c r="S79" s="53"/>
      <c r="T79" s="53"/>
      <c r="U79" s="53"/>
      <c r="V79" s="53"/>
      <c r="W79" s="53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</row>
    <row r="80" spans="1:37" ht="12.75">
      <c r="A80" s="29"/>
      <c r="B80" s="29"/>
      <c r="C80" s="29"/>
      <c r="D80" s="83"/>
      <c r="E80" s="29"/>
      <c r="F80" s="29"/>
      <c r="G80" s="29"/>
      <c r="H80" s="29"/>
      <c r="I80" s="29"/>
      <c r="J80" s="10"/>
      <c r="K80" s="29"/>
      <c r="L80" s="9">
        <f>IF(D80="PASSES",48.3698,IF(E80="N",(((((D80/10000)-INT(D80/10000))/6)*10)+(INT(D80/10000))),-(((((D80/10000)-INT(D80/10000))/6)*10)+(INT(D80/10000)))))</f>
        <v>0</v>
      </c>
      <c r="M80" s="9">
        <f>G82/60*COS(F82*PI()/180)</f>
        <v>0</v>
      </c>
      <c r="N80" s="9">
        <f>IF(F82=270,(G82*(1/COS(L80*PI()/180)))/60,IF(F82=90,-(G82*(1/COS(L80*PI()/180)))/60,0))</f>
        <v>0</v>
      </c>
      <c r="O80" s="9">
        <f>IF(ABS(L81+N80)&lt;180,(L81+N80),IF((L81+N80)&gt;0,(L81+N80)-360,(L81+N80)+360))</f>
        <v>0</v>
      </c>
      <c r="P80" s="9">
        <f>-((180/PI()*(LN(TAN(PI()/4+(L83/2*PI()/180))))-180/PI()*(LN(TAN(PI()/4+(L80/2*PI()/180)))))*TAN(F82*PI()/180))</f>
        <v>0</v>
      </c>
      <c r="Q80" s="9">
        <f>IF(ABS(L81+P80)&lt;180,(L81+P80),IF((L81+P80)&gt;0,(L81+P80)-360,(L81+P80)+360))</f>
        <v>0</v>
      </c>
      <c r="R80" s="53" t="e">
        <f>R78+I79+INT((G79/K79)/24)</f>
        <v>#DIV/0!</v>
      </c>
      <c r="S80" s="53" t="e">
        <f>IF(C80="H",R80+8/24,IF(C80="I",R80+9/24,IF(C80="K",R80+10/24,IF(C80="L",R80+11/24,IF(C80="M",R80+12/24,IF(C80="N",R80-1/24,IF(C80="O",R80-2/24,IF(C80="P",R80-3/24,T80))))))))</f>
        <v>#DIV/0!</v>
      </c>
      <c r="T80" s="53" t="e">
        <f>IF(C80="Q",R80-4/24,IF(C80="R",R80-5/24,IF(C80="S",R80-6/24,IF(C80="T",R80-7/24,IF(C80="U",R80-8/24,IF(C80="V",R80-9/24,IF(C80="W",R80-10/24,U80)))))))</f>
        <v>#DIV/0!</v>
      </c>
      <c r="U80" s="53" t="e">
        <f>IF(C80="X",R80-11/24,IF(C80="Y",R80-12/24,R80))</f>
        <v>#DIV/0!</v>
      </c>
      <c r="V80" s="53"/>
      <c r="W80" s="53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2.75">
      <c r="A81" s="29"/>
      <c r="B81" s="29"/>
      <c r="C81" s="29"/>
      <c r="D81" s="83"/>
      <c r="E81" s="29"/>
      <c r="F81" s="29"/>
      <c r="G81" s="29"/>
      <c r="H81" s="29"/>
      <c r="I81" s="29"/>
      <c r="J81" s="10"/>
      <c r="K81" s="29"/>
      <c r="L81" s="9">
        <f>IF(D80="PASSES",4.4875,IF(E81="W",(((((D81/10000)-INT(D81/10000))/6)*10)+(INT(D81/10000))),-(((((D81/10000)-INT(D81/10000))/6)*10)+(INT(D81/10000)))))</f>
        <v>0</v>
      </c>
      <c r="M81" s="9">
        <f>IF((L80+M80)&gt;0,INT(L80+M80)+((L80+M80)-INT(L80+M80))*6/10,-INT(-(L80+M80))+((L80+M80)+INT(-(L80+M80)))*6/10)</f>
        <v>0</v>
      </c>
      <c r="N81" s="9">
        <f>IF((L81+N80)&gt;0,INT(L81+N80)+((L81+N80)-INT(L81+N80))*6/10,-INT(-(L81+N80))+((L81+N80)+INT(-(L81+N80)))*6/10)</f>
        <v>0</v>
      </c>
      <c r="O81" s="9">
        <f>IF(O80&gt;0,INT(O80)+(O80-INT(O80))*6/10,-INT(-O80)+(O80+INT(-O80))*6/10)</f>
        <v>0</v>
      </c>
      <c r="P81" s="9">
        <f>IF((L81+P80)&gt;0,INT(L81+P80)+((L81+P80)-INT(L81+P80))*6/10,-INT(-(L81+P80))+((L81+P80)+INT(-(L81+P80)))*6/10)</f>
        <v>0</v>
      </c>
      <c r="Q81" s="9">
        <f>IF(Q80&gt;0,INT(Q80)+(Q80-INT(Q80))*6/10,-INT(-Q80)+(Q80+INT(-Q80))*6/10)</f>
        <v>0</v>
      </c>
      <c r="R81" s="53">
        <f>IF(C80="Z",B80,IF(C80="A",B80-1/24,IF(C80="B",B80-2/24,IF(C80="C",B80-3/24,IF(C80="D",B80-4/24,IF(C80="E",B80-5/24,S81))))))</f>
        <v>0</v>
      </c>
      <c r="S81" s="53">
        <f>IF(C80="F",B80-6/24,IF(C80="G",B80-7/24,IF(C80="H",B80-8/24,IF(C80="I",B80-9/24,IF(C80="K",B80-10/24,IF(C80="L",B80-11/24,T81))))))</f>
        <v>0</v>
      </c>
      <c r="T81" s="53">
        <f>IF(C80="M",B80-12/24,IF(C80="N",B80+1/24,IF(C80="O",B80+2/24,IF(C80="P",B80+3/24,IF(C80="Q",B80+4/24,IF(C80="R",B80+5/24,U81))))))</f>
        <v>0</v>
      </c>
      <c r="U81" s="53">
        <f>IF(C80="S",B80+6/24,IF(C80="T",B80+7/24,IF(C80="U",B80+8/24,IF(C80="V",B80+9/24,IF(C80="W",B80+10/24,V81)))))</f>
        <v>0</v>
      </c>
      <c r="V81" s="53"/>
      <c r="W81" s="53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2.75">
      <c r="A82" s="29"/>
      <c r="B82" s="29"/>
      <c r="C82" s="29"/>
      <c r="D82" s="83"/>
      <c r="E82" s="29"/>
      <c r="F82" s="29"/>
      <c r="G82" s="29"/>
      <c r="H82" s="29"/>
      <c r="I82" s="29"/>
      <c r="J82" s="10"/>
      <c r="K82" s="29"/>
      <c r="L82" s="20">
        <f>IF(L79=1,1,0)</f>
        <v>1</v>
      </c>
      <c r="M82" s="9"/>
      <c r="N82" s="9"/>
      <c r="O82" s="9"/>
      <c r="P82" s="9"/>
      <c r="Q82" s="9"/>
      <c r="R82" s="53"/>
      <c r="S82" s="53"/>
      <c r="T82" s="53"/>
      <c r="U82" s="53"/>
      <c r="V82" s="53"/>
      <c r="W82" s="53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2.75">
      <c r="A83" s="29"/>
      <c r="B83" s="29"/>
      <c r="C83" s="29"/>
      <c r="D83" s="83"/>
      <c r="E83" s="29"/>
      <c r="F83" s="29"/>
      <c r="G83" s="29"/>
      <c r="H83" s="29"/>
      <c r="I83" s="29"/>
      <c r="J83" s="10"/>
      <c r="K83" s="29"/>
      <c r="L83" s="9">
        <f>IF(D83="PASSES",48.3698,IF(E83="N",(((((D83/10000)-INT(D83/10000))/6)*10)+(INT(D83/10000))),-(((((D83/10000)-INT(D83/10000))/6)*10)+(INT(D83/10000)))))</f>
        <v>0</v>
      </c>
      <c r="M83" s="9">
        <f>G85/60*COS(F85*PI()/180)</f>
        <v>0</v>
      </c>
      <c r="N83" s="9">
        <f>IF(F85=270,(G85*(1/COS(L83*PI()/180)))/60,IF(F85=90,-(G85*(1/COS(L83*PI()/180)))/60,0))</f>
        <v>0</v>
      </c>
      <c r="O83" s="9">
        <f>IF(ABS(L84+N83)&lt;180,(L84+N83),IF((L84+N83)&gt;0,(L84+N83)-360,(L84+N83)+360))</f>
        <v>0</v>
      </c>
      <c r="P83" s="9">
        <f>-((180/PI()*(LN(TAN(PI()/4+(L86/2*PI()/180))))-180/PI()*(LN(TAN(PI()/4+(L83/2*PI()/180)))))*TAN(F85*PI()/180))</f>
        <v>0</v>
      </c>
      <c r="Q83" s="9">
        <f>IF(ABS(L84+P83)&lt;180,(L84+P83),IF((L84+P83)&gt;0,(L84+P83)-360,(L84+P83)+360))</f>
        <v>0</v>
      </c>
      <c r="R83" s="53" t="e">
        <f>R81+I82+INT((G82/K82)/24)</f>
        <v>#DIV/0!</v>
      </c>
      <c r="S83" s="53" t="e">
        <f>IF(C83="H",R83+8/24,IF(C83="I",R83+9/24,IF(C83="K",R83+10/24,IF(C83="L",R83+11/24,IF(C83="M",R83+12/24,IF(C83="N",R83-1/24,IF(C83="O",R83-2/24,IF(C83="P",R83-3/24,T83))))))))</f>
        <v>#DIV/0!</v>
      </c>
      <c r="T83" s="53" t="e">
        <f>IF(C83="Q",R83-4/24,IF(C83="R",R83-5/24,IF(C83="S",R83-6/24,IF(C83="T",R83-7/24,IF(C83="U",R83-8/24,IF(C83="V",R83-9/24,IF(C83="W",R83-10/24,U83)))))))</f>
        <v>#DIV/0!</v>
      </c>
      <c r="U83" s="53" t="e">
        <f>IF(C83="X",R83-11/24,IF(C83="Y",R83-12/24,R83))</f>
        <v>#DIV/0!</v>
      </c>
      <c r="V83" s="53"/>
      <c r="W83" s="53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2.75">
      <c r="A84" s="29"/>
      <c r="B84" s="29"/>
      <c r="C84" s="29"/>
      <c r="D84" s="83"/>
      <c r="E84" s="29"/>
      <c r="F84" s="29"/>
      <c r="G84" s="29"/>
      <c r="H84" s="29"/>
      <c r="I84" s="29"/>
      <c r="J84" s="10"/>
      <c r="K84" s="29"/>
      <c r="L84" s="9">
        <f>IF(D83="PASSES",4.4875,IF(E84="W",(((((D84/10000)-INT(D84/10000))/6)*10)+(INT(D84/10000))),-(((((D84/10000)-INT(D84/10000))/6)*10)+(INT(D84/10000)))))</f>
        <v>0</v>
      </c>
      <c r="M84" s="9">
        <f>IF((L83+M83)&gt;0,INT(L83+M83)+((L83+M83)-INT(L83+M83))*6/10,-INT(-(L83+M83))+((L83+M83)+INT(-(L83+M83)))*6/10)</f>
        <v>0</v>
      </c>
      <c r="N84" s="9">
        <f>IF((L84+N83)&gt;0,INT(L84+N83)+((L84+N83)-INT(L84+N83))*6/10,-INT(-(L84+N83))+((L84+N83)+INT(-(L84+N83)))*6/10)</f>
        <v>0</v>
      </c>
      <c r="O84" s="9">
        <f>IF(O83&gt;0,INT(O83)+(O83-INT(O83))*6/10,-INT(-O83)+(O83+INT(-O83))*6/10)</f>
        <v>0</v>
      </c>
      <c r="P84" s="9">
        <f>IF((L84+P83)&gt;0,INT(L84+P83)+((L84+P83)-INT(L84+P83))*6/10,-INT(-(L84+P83))+((L84+P83)+INT(-(L84+P83)))*6/10)</f>
        <v>0</v>
      </c>
      <c r="Q84" s="9">
        <f>IF(Q83&gt;0,INT(Q83)+(Q83-INT(Q83))*6/10,-INT(-Q83)+(Q83+INT(-Q83))*6/10)</f>
        <v>0</v>
      </c>
      <c r="R84" s="53">
        <f>IF(C83="Z",B83,IF(C83="A",B83-1/24,IF(C83="B",B83-2/24,IF(C83="C",B83-3/24,IF(C83="D",B83-4/24,IF(C83="E",B83-5/24,S84))))))</f>
        <v>0</v>
      </c>
      <c r="S84" s="53">
        <f>IF(C83="F",B83-6/24,IF(C83="G",B83-7/24,IF(C83="H",B83-8/24,IF(C83="I",B83-9/24,IF(C83="K",B83-10/24,IF(C83="L",B83-11/24,T84))))))</f>
        <v>0</v>
      </c>
      <c r="T84" s="53">
        <f>IF(C83="M",B83-12/24,IF(C83="N",B83+1/24,IF(C83="O",B83+2/24,IF(C83="P",B83+3/24,IF(C83="Q",B83+4/24,IF(C83="R",B83+5/24,U84))))))</f>
        <v>0</v>
      </c>
      <c r="U84" s="53">
        <f>IF(C83="S",B83+6/24,IF(C83="T",B83+7/24,IF(C83="U",B83+8/24,IF(C83="V",B83+9/24,IF(C83="W",B83+10/24,V84)))))</f>
        <v>0</v>
      </c>
      <c r="V84" s="53"/>
      <c r="W84" s="53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2.75">
      <c r="A85" s="29"/>
      <c r="B85" s="29"/>
      <c r="C85" s="29"/>
      <c r="D85" s="83"/>
      <c r="E85" s="29"/>
      <c r="F85" s="29"/>
      <c r="G85" s="29"/>
      <c r="H85" s="29"/>
      <c r="I85" s="29"/>
      <c r="J85" s="10"/>
      <c r="K85" s="29"/>
      <c r="L85" s="20">
        <f>IF(L82=1,1,0)</f>
        <v>1</v>
      </c>
      <c r="M85" s="9"/>
      <c r="N85" s="9"/>
      <c r="O85" s="9"/>
      <c r="P85" s="9"/>
      <c r="Q85" s="9"/>
      <c r="R85" s="53"/>
      <c r="S85" s="53"/>
      <c r="T85" s="53"/>
      <c r="U85" s="53"/>
      <c r="V85" s="53"/>
      <c r="W85" s="53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  <row r="86" spans="1:37" ht="12.75">
      <c r="A86" s="29"/>
      <c r="B86" s="29"/>
      <c r="C86" s="29"/>
      <c r="D86" s="83"/>
      <c r="E86" s="29"/>
      <c r="F86" s="29"/>
      <c r="G86" s="29"/>
      <c r="H86" s="29"/>
      <c r="I86" s="29"/>
      <c r="J86" s="10"/>
      <c r="K86" s="29"/>
      <c r="L86" s="9">
        <f>IF(D86="PASSES",48.3698,IF(E86="N",(((((D86/10000)-INT(D86/10000))/6)*10)+(INT(D86/10000))),-(((((D86/10000)-INT(D86/10000))/6)*10)+(INT(D86/10000)))))</f>
        <v>0</v>
      </c>
      <c r="M86" s="9">
        <f>G88/60*COS(F88*PI()/180)</f>
        <v>0</v>
      </c>
      <c r="N86" s="9">
        <f>IF(F88=270,(G88*(1/COS(L86*PI()/180)))/60,IF(F88=90,-(G88*(1/COS(L86*PI()/180)))/60,0))</f>
        <v>0</v>
      </c>
      <c r="O86" s="9">
        <f>IF(ABS(L87+N86)&lt;180,(L87+N86),IF((L87+N86)&gt;0,(L87+N86)-360,(L87+N86)+360))</f>
        <v>0</v>
      </c>
      <c r="P86" s="9">
        <f>-((180/PI()*(LN(TAN(PI()/4+(L89/2*PI()/180))))-180/PI()*(LN(TAN(PI()/4+(L86/2*PI()/180)))))*TAN(F88*PI()/180))</f>
        <v>0</v>
      </c>
      <c r="Q86" s="9">
        <f>IF(ABS(L87+P86)&lt;180,(L87+P86),IF((L87+P86)&gt;0,(L87+P86)-360,(L87+P86)+360))</f>
        <v>0</v>
      </c>
      <c r="R86" s="53" t="e">
        <f>R84+I85+INT((G85/K85)/24)</f>
        <v>#DIV/0!</v>
      </c>
      <c r="S86" s="53" t="e">
        <f>IF(C86="H",R86+8/24,IF(C86="I",R86+9/24,IF(C86="K",R86+10/24,IF(C86="L",R86+11/24,IF(C86="M",R86+12/24,IF(C86="N",R86-1/24,IF(C86="O",R86-2/24,IF(C86="P",R86-3/24,T86))))))))</f>
        <v>#DIV/0!</v>
      </c>
      <c r="T86" s="53" t="e">
        <f>IF(C86="Q",R86-4/24,IF(C86="R",R86-5/24,IF(C86="S",R86-6/24,IF(C86="T",R86-7/24,IF(C86="U",R86-8/24,IF(C86="V",R86-9/24,IF(C86="W",R86-10/24,U86)))))))</f>
        <v>#DIV/0!</v>
      </c>
      <c r="U86" s="53" t="e">
        <f>IF(C86="X",R86-11/24,IF(C86="Y",R86-12/24,R86))</f>
        <v>#DIV/0!</v>
      </c>
      <c r="V86" s="53"/>
      <c r="W86" s="53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</row>
    <row r="87" spans="1:37" ht="12.75">
      <c r="A87" s="29"/>
      <c r="B87" s="29"/>
      <c r="C87" s="29"/>
      <c r="D87" s="83"/>
      <c r="E87" s="29"/>
      <c r="F87" s="29"/>
      <c r="G87" s="29"/>
      <c r="H87" s="29"/>
      <c r="I87" s="29"/>
      <c r="J87" s="10"/>
      <c r="K87" s="29"/>
      <c r="L87" s="9">
        <f>IF(D86="PASSES",4.4875,IF(E87="W",(((((D87/10000)-INT(D87/10000))/6)*10)+(INT(D87/10000))),-(((((D87/10000)-INT(D87/10000))/6)*10)+(INT(D87/10000)))))</f>
        <v>0</v>
      </c>
      <c r="M87" s="9">
        <f>IF((L86+M86)&gt;0,INT(L86+M86)+((L86+M86)-INT(L86+M86))*6/10,-INT(-(L86+M86))+((L86+M86)+INT(-(L86+M86)))*6/10)</f>
        <v>0</v>
      </c>
      <c r="N87" s="9">
        <f>IF((L87+N86)&gt;0,INT(L87+N86)+((L87+N86)-INT(L87+N86))*6/10,-INT(-(L87+N86))+((L87+N86)+INT(-(L87+N86)))*6/10)</f>
        <v>0</v>
      </c>
      <c r="O87" s="9">
        <f>IF(O86&gt;0,INT(O86)+(O86-INT(O86))*6/10,-INT(-O86)+(O86+INT(-O86))*6/10)</f>
        <v>0</v>
      </c>
      <c r="P87" s="9">
        <f>IF((L87+P86)&gt;0,INT(L87+P86)+((L87+P86)-INT(L87+P86))*6/10,-INT(-(L87+P86))+((L87+P86)+INT(-(L87+P86)))*6/10)</f>
        <v>0</v>
      </c>
      <c r="Q87" s="9">
        <f>IF(Q86&gt;0,INT(Q86)+(Q86-INT(Q86))*6/10,-INT(-Q86)+(Q86+INT(-Q86))*6/10)</f>
        <v>0</v>
      </c>
      <c r="R87" s="53">
        <f>IF(C86="Z",B86,IF(C86="A",B86-1/24,IF(C86="B",B86-2/24,IF(C86="C",B86-3/24,IF(C86="D",B86-4/24,IF(C86="E",B86-5/24,S87))))))</f>
        <v>0</v>
      </c>
      <c r="S87" s="53">
        <f>IF(C86="F",B86-6/24,IF(C86="G",B86-7/24,IF(C86="H",B86-8/24,IF(C86="I",B86-9/24,IF(C86="K",B86-10/24,IF(C86="L",B86-11/24,T87))))))</f>
        <v>0</v>
      </c>
      <c r="T87" s="53">
        <f>IF(C86="M",B86-12/24,IF(C86="N",B86+1/24,IF(C86="O",B86+2/24,IF(C86="P",B86+3/24,IF(C86="Q",B86+4/24,IF(C86="R",B86+5/24,U87))))))</f>
        <v>0</v>
      </c>
      <c r="U87" s="53">
        <f>IF(C86="S",B86+6/24,IF(C86="T",B86+7/24,IF(C86="U",B86+8/24,IF(C86="V",B86+9/24,IF(C86="W",B86+10/24,V87)))))</f>
        <v>0</v>
      </c>
      <c r="V87" s="53"/>
      <c r="W87" s="53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37" ht="12.75">
      <c r="A88" s="29"/>
      <c r="B88" s="29"/>
      <c r="C88" s="29"/>
      <c r="D88" s="83"/>
      <c r="E88" s="29"/>
      <c r="F88" s="29"/>
      <c r="G88" s="29"/>
      <c r="H88" s="29"/>
      <c r="I88" s="29"/>
      <c r="J88" s="10"/>
      <c r="K88" s="29"/>
      <c r="L88" s="20">
        <f>IF(L85=1,1,0)</f>
        <v>1</v>
      </c>
      <c r="M88" s="9"/>
      <c r="N88" s="9"/>
      <c r="O88" s="9"/>
      <c r="P88" s="9"/>
      <c r="Q88" s="9"/>
      <c r="R88" s="53"/>
      <c r="S88" s="53"/>
      <c r="T88" s="53"/>
      <c r="U88" s="53"/>
      <c r="V88" s="53"/>
      <c r="W88" s="53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</row>
    <row r="89" spans="1:37" ht="12.75">
      <c r="A89" s="29"/>
      <c r="B89" s="29"/>
      <c r="C89" s="29"/>
      <c r="D89" s="83"/>
      <c r="E89" s="29"/>
      <c r="F89" s="29"/>
      <c r="G89" s="29"/>
      <c r="H89" s="29"/>
      <c r="I89" s="29"/>
      <c r="J89" s="10"/>
      <c r="K89" s="29"/>
      <c r="L89" s="9">
        <f>IF(D89="PASSES",48.3698,IF(E89="N",(((((D89/10000)-INT(D89/10000))/6)*10)+(INT(D89/10000))),-(((((D89/10000)-INT(D89/10000))/6)*10)+(INT(D89/10000)))))</f>
        <v>0</v>
      </c>
      <c r="M89" s="9">
        <f>G91/60*COS(F91*PI()/180)</f>
        <v>0</v>
      </c>
      <c r="N89" s="9">
        <f>IF(F91=270,(G91*(1/COS(L89*PI()/180)))/60,IF(F91=90,-(G91*(1/COS(L89*PI()/180)))/60,0))</f>
        <v>0</v>
      </c>
      <c r="O89" s="9">
        <f>IF(ABS(L90+N89)&lt;180,(L90+N89),IF((L90+N89)&gt;0,(L90+N89)-360,(L90+N89)+360))</f>
        <v>0</v>
      </c>
      <c r="P89" s="9">
        <f>-((180/PI()*(LN(TAN(PI()/4+(L92/2*PI()/180))))-180/PI()*(LN(TAN(PI()/4+(L89/2*PI()/180)))))*TAN(F91*PI()/180))</f>
        <v>0</v>
      </c>
      <c r="Q89" s="9">
        <f>IF(ABS(L90+P89)&lt;180,(L90+P89),IF((L90+P89)&gt;0,(L90+P89)-360,(L90+P89)+360))</f>
        <v>0</v>
      </c>
      <c r="R89" s="53" t="e">
        <f>R87+I88+INT((G88/K88)/24)</f>
        <v>#DIV/0!</v>
      </c>
      <c r="S89" s="53" t="e">
        <f>IF(C89="H",R89+8/24,IF(C89="I",R89+9/24,IF(C89="K",R89+10/24,IF(C89="L",R89+11/24,IF(C89="M",R89+12/24,IF(C89="N",R89-1/24,IF(C89="O",R89-2/24,IF(C89="P",R89-3/24,T89))))))))</f>
        <v>#DIV/0!</v>
      </c>
      <c r="T89" s="53" t="e">
        <f>IF(C89="Q",R89-4/24,IF(C89="R",R89-5/24,IF(C89="S",R89-6/24,IF(C89="T",R89-7/24,IF(C89="U",R89-8/24,IF(C89="V",R89-9/24,IF(C89="W",R89-10/24,U89)))))))</f>
        <v>#DIV/0!</v>
      </c>
      <c r="U89" s="53" t="e">
        <f>IF(C89="X",R89-11/24,IF(C89="Y",R89-12/24,R89))</f>
        <v>#DIV/0!</v>
      </c>
      <c r="V89" s="53"/>
      <c r="W89" s="53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</row>
    <row r="90" spans="1:37" ht="12.75">
      <c r="A90" s="29"/>
      <c r="B90" s="29"/>
      <c r="C90" s="29"/>
      <c r="D90" s="83"/>
      <c r="E90" s="29"/>
      <c r="F90" s="29"/>
      <c r="G90" s="29"/>
      <c r="H90" s="29"/>
      <c r="I90" s="29"/>
      <c r="J90" s="10"/>
      <c r="K90" s="29"/>
      <c r="L90" s="9">
        <f>IF(D89="PASSES",4.4875,IF(E90="W",(((((D90/10000)-INT(D90/10000))/6)*10)+(INT(D90/10000))),-(((((D90/10000)-INT(D90/10000))/6)*10)+(INT(D90/10000)))))</f>
        <v>0</v>
      </c>
      <c r="M90" s="9">
        <f>IF((L89+M89)&gt;0,INT(L89+M89)+((L89+M89)-INT(L89+M89))*6/10,-INT(-(L89+M89))+((L89+M89)+INT(-(L89+M89)))*6/10)</f>
        <v>0</v>
      </c>
      <c r="N90" s="9">
        <f>IF((L90+N89)&gt;0,INT(L90+N89)+((L90+N89)-INT(L90+N89))*6/10,-INT(-(L90+N89))+((L90+N89)+INT(-(L90+N89)))*6/10)</f>
        <v>0</v>
      </c>
      <c r="O90" s="9">
        <f>IF(O89&gt;0,INT(O89)+(O89-INT(O89))*6/10,-INT(-O89)+(O89+INT(-O89))*6/10)</f>
        <v>0</v>
      </c>
      <c r="P90" s="9">
        <f>IF((L90+P89)&gt;0,INT(L90+P89)+((L90+P89)-INT(L90+P89))*6/10,-INT(-(L90+P89))+((L90+P89)+INT(-(L90+P89)))*6/10)</f>
        <v>0</v>
      </c>
      <c r="Q90" s="9">
        <f>IF(Q89&gt;0,INT(Q89)+(Q89-INT(Q89))*6/10,-INT(-Q89)+(Q89+INT(-Q89))*6/10)</f>
        <v>0</v>
      </c>
      <c r="R90" s="53">
        <f>IF(C89="Z",B89,IF(C89="A",B89-1/24,IF(C89="B",B89-2/24,IF(C89="C",B89-3/24,IF(C89="D",B89-4/24,IF(C89="E",B89-5/24,S90))))))</f>
        <v>0</v>
      </c>
      <c r="S90" s="53">
        <f>IF(C89="F",B89-6/24,IF(C89="G",B89-7/24,IF(C89="H",B89-8/24,IF(C89="I",B89-9/24,IF(C89="K",B89-10/24,IF(C89="L",B89-11/24,T90))))))</f>
        <v>0</v>
      </c>
      <c r="T90" s="53">
        <f>IF(C89="M",B89-12/24,IF(C89="N",B89+1/24,IF(C89="O",B89+2/24,IF(C89="P",B89+3/24,IF(C89="Q",B89+4/24,IF(C89="R",B89+5/24,U90))))))</f>
        <v>0</v>
      </c>
      <c r="U90" s="53">
        <f>IF(C89="S",B89+6/24,IF(C89="T",B89+7/24,IF(C89="U",B89+8/24,IF(C89="V",B89+9/24,IF(C89="W",B89+10/24,V90)))))</f>
        <v>0</v>
      </c>
      <c r="V90" s="53"/>
      <c r="W90" s="53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</row>
    <row r="91" spans="1:37" ht="12.75">
      <c r="A91" s="29"/>
      <c r="B91" s="29"/>
      <c r="C91" s="29"/>
      <c r="D91" s="83"/>
      <c r="E91" s="29"/>
      <c r="F91" s="29"/>
      <c r="G91" s="29"/>
      <c r="H91" s="29"/>
      <c r="I91" s="29"/>
      <c r="J91" s="10"/>
      <c r="K91" s="29"/>
      <c r="L91" s="20">
        <f>IF(L88=1,1,0)</f>
        <v>1</v>
      </c>
      <c r="M91" s="9"/>
      <c r="N91" s="9"/>
      <c r="O91" s="9"/>
      <c r="P91" s="9"/>
      <c r="Q91" s="9"/>
      <c r="R91" s="53"/>
      <c r="S91" s="53"/>
      <c r="T91" s="53"/>
      <c r="U91" s="53"/>
      <c r="V91" s="53"/>
      <c r="W91" s="53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</row>
    <row r="92" spans="1:37" ht="12.75">
      <c r="A92" s="29"/>
      <c r="B92" s="29"/>
      <c r="C92" s="29"/>
      <c r="D92" s="83"/>
      <c r="E92" s="29"/>
      <c r="F92" s="29"/>
      <c r="G92" s="29"/>
      <c r="H92" s="29"/>
      <c r="I92" s="29"/>
      <c r="J92" s="10"/>
      <c r="K92" s="29"/>
      <c r="L92" s="9">
        <f>IF(D92="PASSES",48.3698,IF(E92="N",(((((D92/10000)-INT(D92/10000))/6)*10)+(INT(D92/10000))),-(((((D92/10000)-INT(D92/10000))/6)*10)+(INT(D92/10000)))))</f>
        <v>0</v>
      </c>
      <c r="M92" s="9">
        <f>G94/60*COS(F94*PI()/180)</f>
        <v>0</v>
      </c>
      <c r="N92" s="9">
        <f>IF(F94=270,(G94*(1/COS(L92*PI()/180)))/60,IF(F94=90,-(G94*(1/COS(L92*PI()/180)))/60,0))</f>
        <v>0</v>
      </c>
      <c r="O92" s="9">
        <f>IF(ABS(L93+N92)&lt;180,(L93+N92),IF((L93+N92)&gt;0,(L93+N92)-360,(L93+N92)+360))</f>
        <v>0</v>
      </c>
      <c r="P92" s="9">
        <f>-((180/PI()*(LN(TAN(PI()/4+(L95/2*PI()/180))))-180/PI()*(LN(TAN(PI()/4+(L92/2*PI()/180)))))*TAN(F94*PI()/180))</f>
        <v>0</v>
      </c>
      <c r="Q92" s="9">
        <f>IF(ABS(L93+P92)&lt;180,(L93+P92),IF((L93+P92)&gt;0,(L93+P92)-360,(L93+P92)+360))</f>
        <v>0</v>
      </c>
      <c r="R92" s="53" t="e">
        <f>R90+I91+INT((G91/K91)/24)</f>
        <v>#DIV/0!</v>
      </c>
      <c r="S92" s="53" t="e">
        <f>IF(C92="H",R92+8/24,IF(C92="I",R92+9/24,IF(C92="K",R92+10/24,IF(C92="L",R92+11/24,IF(C92="M",R92+12/24,IF(C92="N",R92-1/24,IF(C92="O",R92-2/24,IF(C92="P",R92-3/24,T92))))))))</f>
        <v>#DIV/0!</v>
      </c>
      <c r="T92" s="53" t="e">
        <f>IF(C92="Q",R92-4/24,IF(C92="R",R92-5/24,IF(C92="S",R92-6/24,IF(C92="T",R92-7/24,IF(C92="U",R92-8/24,IF(C92="V",R92-9/24,IF(C92="W",R92-10/24,U92)))))))</f>
        <v>#DIV/0!</v>
      </c>
      <c r="U92" s="53" t="e">
        <f>IF(C92="X",R92-11/24,IF(C92="Y",R92-12/24,R92))</f>
        <v>#DIV/0!</v>
      </c>
      <c r="V92" s="53"/>
      <c r="W92" s="53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</row>
    <row r="93" spans="1:37" ht="12.75">
      <c r="A93" s="29"/>
      <c r="B93" s="29"/>
      <c r="C93" s="29"/>
      <c r="D93" s="83"/>
      <c r="E93" s="29"/>
      <c r="F93" s="29"/>
      <c r="G93" s="29"/>
      <c r="H93" s="29"/>
      <c r="I93" s="29"/>
      <c r="J93" s="10"/>
      <c r="K93" s="29"/>
      <c r="L93" s="9">
        <f>IF(D92="PASSES",4.4875,IF(E93="W",(((((D93/10000)-INT(D93/10000))/6)*10)+(INT(D93/10000))),-(((((D93/10000)-INT(D93/10000))/6)*10)+(INT(D93/10000)))))</f>
        <v>0</v>
      </c>
      <c r="M93" s="9">
        <f>IF((L92+M92)&gt;0,INT(L92+M92)+((L92+M92)-INT(L92+M92))*6/10,-INT(-(L92+M92))+((L92+M92)+INT(-(L92+M92)))*6/10)</f>
        <v>0</v>
      </c>
      <c r="N93" s="9">
        <f>IF((L93+N92)&gt;0,INT(L93+N92)+((L93+N92)-INT(L93+N92))*6/10,-INT(-(L93+N92))+((L93+N92)+INT(-(L93+N92)))*6/10)</f>
        <v>0</v>
      </c>
      <c r="O93" s="9">
        <f>IF(O92&gt;0,INT(O92)+(O92-INT(O92))*6/10,-INT(-O92)+(O92+INT(-O92))*6/10)</f>
        <v>0</v>
      </c>
      <c r="P93" s="9">
        <f>IF((L93+P92)&gt;0,INT(L93+P92)+((L93+P92)-INT(L93+P92))*6/10,-INT(-(L93+P92))+((L93+P92)+INT(-(L93+P92)))*6/10)</f>
        <v>0</v>
      </c>
      <c r="Q93" s="9">
        <f>IF(Q92&gt;0,INT(Q92)+(Q92-INT(Q92))*6/10,-INT(-Q92)+(Q92+INT(-Q92))*6/10)</f>
        <v>0</v>
      </c>
      <c r="R93" s="53">
        <f>IF(C92="Z",B92,IF(C92="A",B92-1/24,IF(C92="B",B92-2/24,IF(C92="C",B92-3/24,IF(C92="D",B92-4/24,IF(C92="E",B92-5/24,S93))))))</f>
        <v>0</v>
      </c>
      <c r="S93" s="53">
        <f>IF(C92="F",B92-6/24,IF(C92="G",B92-7/24,IF(C92="H",B92-8/24,IF(C92="I",B92-9/24,IF(C92="K",B92-10/24,IF(C92="L",B92-11/24,T93))))))</f>
        <v>0</v>
      </c>
      <c r="T93" s="53">
        <f>IF(C92="M",B92-12/24,IF(C92="N",B92+1/24,IF(C92="O",B92+2/24,IF(C92="P",B92+3/24,IF(C92="Q",B92+4/24,IF(C92="R",B92+5/24,U93))))))</f>
        <v>0</v>
      </c>
      <c r="U93" s="53">
        <f>IF(C92="S",B92+6/24,IF(C92="T",B92+7/24,IF(C92="U",B92+8/24,IF(C92="V",B92+9/24,IF(C92="W",B92+10/24,V93)))))</f>
        <v>0</v>
      </c>
      <c r="V93" s="53"/>
      <c r="W93" s="53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</row>
    <row r="94" spans="1:37" ht="12.75">
      <c r="A94" s="29"/>
      <c r="B94" s="29"/>
      <c r="C94" s="29"/>
      <c r="D94" s="83"/>
      <c r="E94" s="29"/>
      <c r="F94" s="29"/>
      <c r="G94" s="29"/>
      <c r="H94" s="29"/>
      <c r="I94" s="29"/>
      <c r="J94" s="10"/>
      <c r="K94" s="29"/>
      <c r="L94" s="20">
        <f>IF(L91=1,1,0)</f>
        <v>1</v>
      </c>
      <c r="M94" s="9"/>
      <c r="N94" s="9"/>
      <c r="O94" s="9"/>
      <c r="P94" s="9"/>
      <c r="Q94" s="9"/>
      <c r="R94" s="53"/>
      <c r="S94" s="53"/>
      <c r="T94" s="53"/>
      <c r="U94" s="53"/>
      <c r="V94" s="53"/>
      <c r="W94" s="53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</row>
    <row r="95" spans="1:37" ht="12.75">
      <c r="A95" s="29"/>
      <c r="B95" s="29"/>
      <c r="C95" s="29"/>
      <c r="D95" s="83"/>
      <c r="E95" s="29"/>
      <c r="F95" s="29"/>
      <c r="G95" s="29"/>
      <c r="H95" s="29"/>
      <c r="I95" s="29"/>
      <c r="J95" s="10"/>
      <c r="K95" s="29"/>
      <c r="L95" s="9">
        <f>IF(D95="PASSES",48.3698,IF(E95="N",(((((D95/10000)-INT(D95/10000))/6)*10)+(INT(D95/10000))),-(((((D95/10000)-INT(D95/10000))/6)*10)+(INT(D95/10000)))))</f>
        <v>0</v>
      </c>
      <c r="M95" s="9">
        <f>G97/60*COS(F97*PI()/180)</f>
        <v>0</v>
      </c>
      <c r="N95" s="9">
        <f>IF(F97=270,(G97*(1/COS(L95*PI()/180)))/60,IF(F97=90,-(G97*(1/COS(L95*PI()/180)))/60,0))</f>
        <v>0</v>
      </c>
      <c r="O95" s="9">
        <f>IF(ABS(L96+N95)&lt;180,(L96+N95),IF((L96+N95)&gt;0,(L96+N95)-360,(L96+N95)+360))</f>
        <v>0</v>
      </c>
      <c r="P95" s="9">
        <f>-((180/PI()*(LN(TAN(PI()/4+(L98/2*PI()/180))))-180/PI()*(LN(TAN(PI()/4+(L95/2*PI()/180)))))*TAN(F97*PI()/180))</f>
        <v>0</v>
      </c>
      <c r="Q95" s="9">
        <f>IF(ABS(L96+P95)&lt;180,(L96+P95),IF((L96+P95)&gt;0,(L96+P95)-360,(L96+P95)+360))</f>
        <v>0</v>
      </c>
      <c r="R95" s="53" t="e">
        <f>R93+I94+INT((G94/K94)/24)</f>
        <v>#DIV/0!</v>
      </c>
      <c r="S95" s="53" t="e">
        <f>IF(C95="H",R95+8/24,IF(C95="I",R95+9/24,IF(C95="K",R95+10/24,IF(C95="L",R95+11/24,IF(C95="M",R95+12/24,IF(C95="N",R95-1/24,IF(C95="O",R95-2/24,IF(C95="P",R95-3/24,T95))))))))</f>
        <v>#DIV/0!</v>
      </c>
      <c r="T95" s="53" t="e">
        <f>IF(C95="Q",R95-4/24,IF(C95="R",R95-5/24,IF(C95="S",R95-6/24,IF(C95="T",R95-7/24,IF(C95="U",R95-8/24,IF(C95="V",R95-9/24,IF(C95="W",R95-10/24,U95)))))))</f>
        <v>#DIV/0!</v>
      </c>
      <c r="U95" s="53" t="e">
        <f>IF(C95="X",R95-11/24,IF(C95="Y",R95-12/24,R95))</f>
        <v>#DIV/0!</v>
      </c>
      <c r="V95" s="53"/>
      <c r="W95" s="53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</row>
    <row r="96" spans="1:37" ht="12.75">
      <c r="A96" s="29"/>
      <c r="B96" s="29"/>
      <c r="C96" s="29"/>
      <c r="D96" s="83"/>
      <c r="E96" s="29"/>
      <c r="F96" s="29"/>
      <c r="G96" s="29"/>
      <c r="H96" s="29"/>
      <c r="I96" s="29"/>
      <c r="J96" s="10"/>
      <c r="K96" s="29"/>
      <c r="L96" s="9">
        <f>IF(D95="PASSES",4.4875,IF(E96="W",(((((D96/10000)-INT(D96/10000))/6)*10)+(INT(D96/10000))),-(((((D96/10000)-INT(D96/10000))/6)*10)+(INT(D96/10000)))))</f>
        <v>0</v>
      </c>
      <c r="M96" s="9">
        <f>IF((L95+M95)&gt;0,INT(L95+M95)+((L95+M95)-INT(L95+M95))*6/10,-INT(-(L95+M95))+((L95+M95)+INT(-(L95+M95)))*6/10)</f>
        <v>0</v>
      </c>
      <c r="N96" s="9">
        <f>IF((L96+N95)&gt;0,INT(L96+N95)+((L96+N95)-INT(L96+N95))*6/10,-INT(-(L96+N95))+((L96+N95)+INT(-(L96+N95)))*6/10)</f>
        <v>0</v>
      </c>
      <c r="O96" s="9">
        <f>IF(O95&gt;0,INT(O95)+(O95-INT(O95))*6/10,-INT(-O95)+(O95+INT(-O95))*6/10)</f>
        <v>0</v>
      </c>
      <c r="P96" s="9">
        <f>IF((L96+P95)&gt;0,INT(L96+P95)+((L96+P95)-INT(L96+P95))*6/10,-INT(-(L96+P95))+((L96+P95)+INT(-(L96+P95)))*6/10)</f>
        <v>0</v>
      </c>
      <c r="Q96" s="9">
        <f>IF(Q95&gt;0,INT(Q95)+(Q95-INT(Q95))*6/10,-INT(-Q95)+(Q95+INT(-Q95))*6/10)</f>
        <v>0</v>
      </c>
      <c r="R96" s="53">
        <f>IF(C95="Z",B95,IF(C95="A",B95-1/24,IF(C95="B",B95-2/24,IF(C95="C",B95-3/24,IF(C95="D",B95-4/24,IF(C95="E",B95-5/24,S96))))))</f>
        <v>0</v>
      </c>
      <c r="S96" s="53">
        <f>IF(C95="F",B95-6/24,IF(C95="G",B95-7/24,IF(C95="H",B95-8/24,IF(C95="I",B95-9/24,IF(C95="K",B95-10/24,IF(C95="L",B95-11/24,T96))))))</f>
        <v>0</v>
      </c>
      <c r="T96" s="53">
        <f>IF(C95="M",B95-12/24,IF(C95="N",B95+1/24,IF(C95="O",B95+2/24,IF(C95="P",B95+3/24,IF(C95="Q",B95+4/24,IF(C95="R",B95+5/24,U96))))))</f>
        <v>0</v>
      </c>
      <c r="U96" s="53">
        <f>IF(C95="S",B95+6/24,IF(C95="T",B95+7/24,IF(C95="U",B95+8/24,IF(C95="V",B95+9/24,IF(C95="W",B95+10/24,V96)))))</f>
        <v>0</v>
      </c>
      <c r="V96" s="53"/>
      <c r="W96" s="53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</row>
    <row r="97" spans="1:37" ht="12.75">
      <c r="A97" s="29"/>
      <c r="B97" s="29"/>
      <c r="C97" s="29"/>
      <c r="D97" s="83"/>
      <c r="E97" s="29"/>
      <c r="F97" s="29"/>
      <c r="G97" s="29"/>
      <c r="H97" s="29"/>
      <c r="I97" s="29"/>
      <c r="J97" s="10"/>
      <c r="K97" s="29"/>
      <c r="L97" s="20">
        <f>IF(L94=1,1,0)</f>
        <v>1</v>
      </c>
      <c r="M97" s="9"/>
      <c r="N97" s="9"/>
      <c r="O97" s="9"/>
      <c r="P97" s="9"/>
      <c r="Q97" s="9"/>
      <c r="R97" s="53"/>
      <c r="S97" s="53"/>
      <c r="T97" s="53"/>
      <c r="U97" s="53"/>
      <c r="V97" s="53"/>
      <c r="W97" s="53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</row>
    <row r="98" spans="1:37" ht="12.75">
      <c r="A98" s="29"/>
      <c r="B98" s="29"/>
      <c r="C98" s="29"/>
      <c r="D98" s="83"/>
      <c r="E98" s="29"/>
      <c r="F98" s="29"/>
      <c r="G98" s="29"/>
      <c r="H98" s="29"/>
      <c r="I98" s="29"/>
      <c r="J98" s="10"/>
      <c r="K98" s="29"/>
      <c r="L98" s="9">
        <f>IF(D98="PASSES",48.3698,IF(E98="N",(((((D98/10000)-INT(D98/10000))/6)*10)+(INT(D98/10000))),-(((((D98/10000)-INT(D98/10000))/6)*10)+(INT(D98/10000)))))</f>
        <v>0</v>
      </c>
      <c r="M98" s="9">
        <f>G100/60*COS(F100*PI()/180)</f>
        <v>0</v>
      </c>
      <c r="N98" s="9">
        <f>IF(F100=270,(G100*(1/COS(L98*PI()/180)))/60,IF(F100=90,-(G100*(1/COS(L98*PI()/180)))/60,0))</f>
        <v>0</v>
      </c>
      <c r="O98" s="9">
        <f>IF(ABS(L99+N98)&lt;180,(L99+N98),IF((L99+N98)&gt;0,(L99+N98)-360,(L99+N98)+360))</f>
        <v>0</v>
      </c>
      <c r="P98" s="9">
        <f>-((180/PI()*(LN(TAN(PI()/4+(L101/2*PI()/180))))-180/PI()*(LN(TAN(PI()/4+(L98/2*PI()/180)))))*TAN(F100*PI()/180))</f>
        <v>0</v>
      </c>
      <c r="Q98" s="9">
        <f>IF(ABS(L99+P98)&lt;180,(L99+P98),IF((L99+P98)&gt;0,(L99+P98)-360,(L99+P98)+360))</f>
        <v>0</v>
      </c>
      <c r="R98" s="53" t="e">
        <f>R96+I97+INT((G97/K97)/24)</f>
        <v>#DIV/0!</v>
      </c>
      <c r="S98" s="53" t="e">
        <f>IF(C98="H",R98+8/24,IF(C98="I",R98+9/24,IF(C98="K",R98+10/24,IF(C98="L",R98+11/24,IF(C98="M",R98+12/24,IF(C98="N",R98-1/24,IF(C98="O",R98-2/24,IF(C98="P",R98-3/24,T98))))))))</f>
        <v>#DIV/0!</v>
      </c>
      <c r="T98" s="53" t="e">
        <f>IF(C98="Q",R98-4/24,IF(C98="R",R98-5/24,IF(C98="S",R98-6/24,IF(C98="T",R98-7/24,IF(C98="U",R98-8/24,IF(C98="V",R98-9/24,IF(C98="W",R98-10/24,U98)))))))</f>
        <v>#DIV/0!</v>
      </c>
      <c r="U98" s="53" t="e">
        <f>IF(C98="X",R98-11/24,IF(C98="Y",R98-12/24,R98))</f>
        <v>#DIV/0!</v>
      </c>
      <c r="V98" s="53"/>
      <c r="W98" s="53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</row>
    <row r="99" spans="1:37" ht="12.75">
      <c r="A99" s="29"/>
      <c r="B99" s="29"/>
      <c r="C99" s="29"/>
      <c r="D99" s="83"/>
      <c r="E99" s="29"/>
      <c r="F99" s="29"/>
      <c r="G99" s="29"/>
      <c r="H99" s="29"/>
      <c r="I99" s="29"/>
      <c r="J99" s="10"/>
      <c r="K99" s="29"/>
      <c r="L99" s="9">
        <f>IF(D98="PASSES",4.4875,IF(E99="W",(((((D99/10000)-INT(D99/10000))/6)*10)+(INT(D99/10000))),-(((((D99/10000)-INT(D99/10000))/6)*10)+(INT(D99/10000)))))</f>
        <v>0</v>
      </c>
      <c r="M99" s="9">
        <f>IF((L98+M98)&gt;0,INT(L98+M98)+((L98+M98)-INT(L98+M98))*6/10,-INT(-(L98+M98))+((L98+M98)+INT(-(L98+M98)))*6/10)</f>
        <v>0</v>
      </c>
      <c r="N99" s="9">
        <f>IF((L99+N98)&gt;0,INT(L99+N98)+((L99+N98)-INT(L99+N98))*6/10,-INT(-(L99+N98))+((L99+N98)+INT(-(L99+N98)))*6/10)</f>
        <v>0</v>
      </c>
      <c r="O99" s="9">
        <f>IF(O98&gt;0,INT(O98)+(O98-INT(O98))*6/10,-INT(-O98)+(O98+INT(-O98))*6/10)</f>
        <v>0</v>
      </c>
      <c r="P99" s="9">
        <f>IF((L99+P98)&gt;0,INT(L99+P98)+((L99+P98)-INT(L99+P98))*6/10,-INT(-(L99+P98))+((L99+P98)+INT(-(L99+P98)))*6/10)</f>
        <v>0</v>
      </c>
      <c r="Q99" s="9">
        <f>IF(Q98&gt;0,INT(Q98)+(Q98-INT(Q98))*6/10,-INT(-Q98)+(Q98+INT(-Q98))*6/10)</f>
        <v>0</v>
      </c>
      <c r="R99" s="53">
        <f>IF(C98="Z",B98,IF(C98="A",B98-1/24,IF(C98="B",B98-2/24,IF(C98="C",B98-3/24,IF(C98="D",B98-4/24,IF(C98="E",B98-5/24,S99))))))</f>
        <v>0</v>
      </c>
      <c r="S99" s="53">
        <f>IF(C98="F",B98-6/24,IF(C98="G",B98-7/24,IF(C98="H",B98-8/24,IF(C98="I",B98-9/24,IF(C98="K",B98-10/24,IF(C98="L",B98-11/24,T99))))))</f>
        <v>0</v>
      </c>
      <c r="T99" s="53">
        <f>IF(C98="M",B98-12/24,IF(C98="N",B98+1/24,IF(C98="O",B98+2/24,IF(C98="P",B98+3/24,IF(C98="Q",B98+4/24,IF(C98="R",B98+5/24,U99))))))</f>
        <v>0</v>
      </c>
      <c r="U99" s="53">
        <f>IF(C98="S",B98+6/24,IF(C98="T",B98+7/24,IF(C98="U",B98+8/24,IF(C98="V",B98+9/24,IF(C98="W",B98+10/24,V99)))))</f>
        <v>0</v>
      </c>
      <c r="V99" s="53"/>
      <c r="W99" s="53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</row>
    <row r="100" spans="1:37" ht="12.75">
      <c r="A100" s="29"/>
      <c r="B100" s="29"/>
      <c r="C100" s="29"/>
      <c r="D100" s="83"/>
      <c r="E100" s="29"/>
      <c r="F100" s="29"/>
      <c r="G100" s="29"/>
      <c r="H100" s="29"/>
      <c r="I100" s="29"/>
      <c r="J100" s="10"/>
      <c r="K100" s="29"/>
      <c r="L100" s="20">
        <f>IF(L97=1,1,0)</f>
        <v>1</v>
      </c>
      <c r="M100" s="9"/>
      <c r="N100" s="9"/>
      <c r="O100" s="9"/>
      <c r="P100" s="9"/>
      <c r="Q100" s="9"/>
      <c r="R100" s="53"/>
      <c r="S100" s="53"/>
      <c r="T100" s="53"/>
      <c r="U100" s="53"/>
      <c r="V100" s="53"/>
      <c r="W100" s="53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</row>
    <row r="101" spans="4:37" ht="12.75">
      <c r="D101" s="90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</row>
    <row r="102" spans="4:37" ht="12.75">
      <c r="D102" s="90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</row>
    <row r="103" spans="4:37" ht="12.75">
      <c r="D103" s="90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</row>
    <row r="104" spans="4:37" ht="12.75">
      <c r="D104" s="90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</row>
    <row r="105" spans="4:37" ht="12.75">
      <c r="D105" s="90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</row>
    <row r="106" spans="4:37" ht="12.75">
      <c r="D106" s="90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4:37" ht="12.75">
      <c r="D107" s="9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</row>
    <row r="108" spans="4:37" ht="12.75">
      <c r="D108" s="9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</row>
    <row r="109" spans="4:37" ht="12.75">
      <c r="D109" s="9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</row>
    <row r="110" spans="4:37" ht="12.75">
      <c r="D110" s="9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</row>
    <row r="111" spans="4:37" ht="12.75">
      <c r="D111" s="90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</row>
    <row r="112" spans="4:37" ht="12.75">
      <c r="D112" s="90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</row>
    <row r="113" spans="4:37" ht="12.75">
      <c r="D113" s="9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</row>
    <row r="114" spans="4:37" ht="12.75">
      <c r="D114" s="9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</row>
    <row r="115" spans="4:37" ht="12.75">
      <c r="D115" s="9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</row>
    <row r="116" spans="4:37" ht="12.75">
      <c r="D116" s="9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</row>
    <row r="117" spans="12:37" ht="12.75"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</row>
    <row r="118" spans="12:37" ht="12.75"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</row>
    <row r="119" spans="12:37" ht="12.75"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</row>
    <row r="120" spans="12:37" ht="12.7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</row>
    <row r="121" spans="12:37" ht="12.75"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</row>
    <row r="122" spans="12:37" ht="12.75"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</row>
    <row r="123" spans="12:37" ht="12.75"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</row>
    <row r="124" spans="12:37" ht="12.75"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</row>
    <row r="125" spans="12:37" ht="12.75"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12:37" ht="12.75"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12:37" ht="12.75"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12:37" ht="12.75"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12:37" ht="12.75"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12:37" ht="12.75"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</row>
    <row r="131" spans="12:37" ht="12.75"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</row>
    <row r="132" spans="12:37" ht="12.75"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</row>
    <row r="133" spans="12:37" ht="12.75"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</row>
    <row r="134" spans="12:37" ht="12.75"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</row>
    <row r="135" spans="12:37" ht="12.75"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</row>
    <row r="136" spans="12:37" ht="12.75"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</row>
    <row r="137" spans="12:37" ht="12.75"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</row>
    <row r="138" spans="12:37" ht="12.75"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</row>
    <row r="139" spans="12:37" ht="12.75"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12:37" ht="12.75"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12:37" ht="12.75"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</row>
    <row r="142" spans="12:37" ht="12.75"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</row>
    <row r="143" spans="12:37" ht="12.75"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</row>
    <row r="144" spans="12:37" ht="12.75"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</row>
    <row r="145" spans="12:37" ht="12.75"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2:37" ht="12.75"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</row>
    <row r="147" spans="12:37" ht="12.75"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</row>
    <row r="148" spans="12:37" ht="12.75"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</row>
    <row r="149" spans="12:37" ht="12.75"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2:37" ht="12.75"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</row>
    <row r="151" spans="12:37" ht="12.75"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12:37" ht="12.75"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12:37" ht="12.75"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</row>
    <row r="154" spans="12:37" ht="12.75"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</row>
    <row r="155" spans="12:37" ht="12.75"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</row>
    <row r="156" spans="12:37" ht="12.75"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</row>
    <row r="157" spans="12:37" ht="12.75"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</row>
    <row r="158" spans="12:37" ht="12.75"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</row>
    <row r="159" spans="12:37" ht="12.75"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</row>
    <row r="160" spans="12:37" ht="12.75"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</row>
    <row r="161" spans="12:37" ht="12.75"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</row>
    <row r="162" spans="12:37" ht="12.75"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</row>
    <row r="163" spans="12:37" ht="12.75"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12:37" ht="12.75"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12:37" ht="12.75"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</row>
    <row r="166" spans="12:37" ht="12.75"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</row>
    <row r="167" spans="12:37" ht="12.75"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</row>
    <row r="168" spans="12:37" ht="12.75"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</row>
    <row r="169" spans="12:37" ht="12.75"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</row>
    <row r="170" spans="12:37" ht="12.75"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</row>
    <row r="171" spans="12:37" ht="12.75"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</row>
    <row r="172" spans="12:37" ht="12.75"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</row>
    <row r="173" spans="12:37" ht="12.75"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</row>
    <row r="174" spans="12:37" ht="12.75"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</row>
    <row r="175" spans="12:37" ht="12.75"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12:37" ht="12.75"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12:37" ht="12.75"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</row>
    <row r="178" spans="12:37" ht="12.75"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</row>
    <row r="179" spans="12:37" ht="12.75"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</row>
    <row r="180" spans="12:37" ht="12.75"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</row>
    <row r="181" spans="12:37" ht="12.75"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</row>
    <row r="182" spans="12:37" ht="12.75"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</row>
    <row r="183" spans="12:37" ht="12.75"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</row>
    <row r="184" spans="12:37" ht="12.75"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</row>
    <row r="185" spans="12:37" ht="12.75"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</row>
    <row r="186" spans="12:37" ht="12.75"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</row>
    <row r="187" spans="12:37" ht="12.75"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12:37" ht="12.75"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12:37" ht="12.75"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6"/>
  <sheetViews>
    <sheetView workbookViewId="0" topLeftCell="A1">
      <selection activeCell="AC2" sqref="AC2"/>
    </sheetView>
  </sheetViews>
  <sheetFormatPr defaultColWidth="11.421875" defaultRowHeight="15" customHeight="1"/>
  <cols>
    <col min="1" max="1" width="5.421875" style="97" customWidth="1"/>
    <col min="2" max="2" width="11.7109375" style="98" customWidth="1"/>
    <col min="3" max="3" width="3.140625" style="13" customWidth="1"/>
    <col min="4" max="4" width="13.8515625" style="97" customWidth="1"/>
    <col min="5" max="5" width="3.140625" style="97" customWidth="1"/>
    <col min="6" max="7" width="6.00390625" style="97" customWidth="1"/>
    <col min="8" max="8" width="9.7109375" style="97" customWidth="1"/>
    <col min="9" max="9" width="8.421875" style="176" customWidth="1"/>
    <col min="10" max="10" width="3.7109375" style="107" customWidth="1"/>
    <col min="11" max="11" width="7.00390625" style="97" customWidth="1"/>
    <col min="12" max="12" width="0.13671875" style="97" hidden="1" customWidth="1"/>
    <col min="13" max="13" width="11.00390625" style="97" hidden="1" customWidth="1"/>
    <col min="14" max="14" width="8.421875" style="97" hidden="1" customWidth="1"/>
    <col min="15" max="15" width="9.28125" style="97" hidden="1" customWidth="1"/>
    <col min="16" max="16" width="6.7109375" style="97" hidden="1" customWidth="1"/>
    <col min="17" max="17" width="6.421875" style="98" hidden="1" customWidth="1"/>
    <col min="18" max="18" width="1.7109375" style="97" hidden="1" customWidth="1"/>
    <col min="19" max="19" width="1.7109375" style="177" hidden="1" customWidth="1"/>
    <col min="20" max="20" width="1.7109375" style="97" hidden="1" customWidth="1"/>
    <col min="21" max="21" width="1.57421875" style="97" hidden="1" customWidth="1"/>
    <col min="22" max="22" width="1.57421875" style="101" hidden="1" customWidth="1"/>
    <col min="23" max="23" width="16.57421875" style="102" hidden="1" customWidth="1"/>
    <col min="24" max="24" width="7.00390625" style="98" hidden="1" customWidth="1"/>
    <col min="25" max="27" width="0" style="97" hidden="1" customWidth="1"/>
    <col min="28" max="28" width="0.2890625" style="97" hidden="1" customWidth="1"/>
    <col min="29" max="16384" width="11.421875" style="97" customWidth="1"/>
  </cols>
  <sheetData>
    <row r="1" spans="1:19" ht="23.25" customHeight="1">
      <c r="A1" s="1" t="s">
        <v>35</v>
      </c>
      <c r="B1" s="93"/>
      <c r="C1" s="92"/>
      <c r="D1" s="94"/>
      <c r="E1" s="94"/>
      <c r="F1" s="94"/>
      <c r="G1" s="94"/>
      <c r="H1" s="94"/>
      <c r="I1" s="95"/>
      <c r="J1" s="96"/>
      <c r="K1" s="94"/>
      <c r="L1" s="97">
        <v>4</v>
      </c>
      <c r="M1" s="97" t="b">
        <f>IF(E5="Z",D5,IF(E5="A",D5-(1/24),IF(E5="B",D5-(2/24),IF(E5="C",D5-(3/24),IF(E5="D",D5-(4/24),IF(E5="E",D5-(5/24)))))))</f>
        <v>0</v>
      </c>
      <c r="N1" s="97" t="b">
        <f>IF(E7="Z",D7,IF(E7="A",D7-(1/24),IF(E7="B",D7-(2/24),IF(E7="C",D7-(3/24),IF(E7="D",D7-(4/24),IF(E7="E",D7-(5/24)))))))</f>
        <v>0</v>
      </c>
      <c r="R1" s="99"/>
      <c r="S1" s="100"/>
    </row>
    <row r="2" spans="1:29" ht="15" customHeight="1">
      <c r="A2" s="103"/>
      <c r="B2" s="104"/>
      <c r="C2" s="14"/>
      <c r="D2" s="105"/>
      <c r="E2" s="105"/>
      <c r="F2" s="105"/>
      <c r="G2" s="105"/>
      <c r="H2" s="105"/>
      <c r="I2" s="106"/>
      <c r="L2" s="108"/>
      <c r="M2" s="97" t="b">
        <f>IF(E5="F",D5-(6/24),IF(E5="G",D5-(7/24),IF(E5="H",D5-(8/24),IF(E5="I",D5-(9/24),IF(E5="K",D5-(10/24),IF(E5="L",D5-(11/24),M1))))))</f>
        <v>0</v>
      </c>
      <c r="N2" s="97" t="b">
        <f>IF(E7="F",D7-(6/24),IF(E7="G",D7-(7/24),IF(E7="H",D7-(8/24),IF(E7="I",D7-(9/24),IF(E7="K",D7-(10/24),IF(E7="L",D7-(11/24),N1))))))</f>
        <v>0</v>
      </c>
      <c r="R2" s="99"/>
      <c r="S2" s="100"/>
      <c r="AC2" s="97" t="s">
        <v>37</v>
      </c>
    </row>
    <row r="3" spans="1:21" ht="15" customHeight="1">
      <c r="A3" s="105"/>
      <c r="B3" s="104"/>
      <c r="C3" s="14"/>
      <c r="D3" s="105"/>
      <c r="E3" s="105"/>
      <c r="F3" s="109"/>
      <c r="G3" s="109"/>
      <c r="H3" s="110"/>
      <c r="I3" s="104"/>
      <c r="J3" s="98"/>
      <c r="K3" s="98"/>
      <c r="L3" s="98"/>
      <c r="M3" s="98">
        <f>IF(E5="M",D5-(12/24),IF(E5="N",D5+(1/24),IF(E5="O",D5+(2/24),IF(E5="P",D5+(3/24),IF(E5="Q",D5+(4/24),IF(E5="R",D5+(5/24),M2))))))</f>
        <v>37511.333333333336</v>
      </c>
      <c r="N3" s="98">
        <f>IF(E7="M",D7-(12/24),IF(E7="N",D7+(1/24),IF(E7="O",D7+(2/24),IF(E7="P",D7+(3/24),IF(E7="Q",D7+(4/24),IF(E7="R",D7+(5/24),N2))))))</f>
        <v>37518.9375</v>
      </c>
      <c r="O3" s="98"/>
      <c r="P3" s="98"/>
      <c r="R3" s="110"/>
      <c r="S3" s="100"/>
      <c r="T3" s="110"/>
      <c r="U3" s="105"/>
    </row>
    <row r="4" spans="2:24" s="105" customFormat="1" ht="15" customHeight="1" thickBot="1">
      <c r="B4" s="104"/>
      <c r="C4" s="14"/>
      <c r="F4" s="111"/>
      <c r="H4" s="90"/>
      <c r="I4" s="104"/>
      <c r="J4" s="104"/>
      <c r="K4" s="112"/>
      <c r="L4" s="104"/>
      <c r="M4" s="104">
        <f>IF(E5="S",D5+(6/24),IF(E5="T",D5+(7/24),IF(E5="U",D5+(8/24),IF(E5="V",D5+(9/24),IF(E5="W",D5+(10/24),IF(E5="X",D5+(11/24),M3))))))</f>
        <v>37511.333333333336</v>
      </c>
      <c r="N4" s="104">
        <f>IF(E7="S",D7+(6/24),IF(E7="T",D7+(7/24),IF(E7="U",D7+(8/24),IF(E7="V",D7+(9/24),IF(E7="W",D7+(10/24),IF(E7="X",D7+(11/24),N3))))))</f>
        <v>37518.9375</v>
      </c>
      <c r="O4" s="104"/>
      <c r="P4" s="104"/>
      <c r="Q4" s="104"/>
      <c r="R4" s="110"/>
      <c r="S4" s="100"/>
      <c r="T4" s="104"/>
      <c r="V4" s="113"/>
      <c r="W4" s="102"/>
      <c r="X4" s="104"/>
    </row>
    <row r="5" spans="1:24" s="105" customFormat="1" ht="15" customHeight="1" thickBot="1">
      <c r="A5" s="15" t="s">
        <v>1</v>
      </c>
      <c r="B5" s="16"/>
      <c r="C5" s="114"/>
      <c r="D5" s="115">
        <v>37511.125</v>
      </c>
      <c r="E5" s="116" t="s">
        <v>18</v>
      </c>
      <c r="F5" s="94">
        <f>IF(I7&gt;22,"***TROP RAPIDE***","")</f>
      </c>
      <c r="G5" s="94"/>
      <c r="H5" s="117"/>
      <c r="I5" s="117"/>
      <c r="J5" s="117"/>
      <c r="K5" s="117"/>
      <c r="L5" s="104"/>
      <c r="M5" s="104">
        <f>IF(E5="Y",D5+(12/24),M4)</f>
        <v>37511.333333333336</v>
      </c>
      <c r="N5" s="104">
        <f>IF(E7="Y",D7+(12/24),N4)</f>
        <v>37518.9375</v>
      </c>
      <c r="O5" s="104"/>
      <c r="P5" s="104"/>
      <c r="Q5" s="104"/>
      <c r="R5" s="110"/>
      <c r="S5" s="100"/>
      <c r="T5" s="104"/>
      <c r="V5" s="113"/>
      <c r="W5" s="102"/>
      <c r="X5" s="104"/>
    </row>
    <row r="6" spans="1:24" s="105" customFormat="1" ht="15" customHeight="1" thickBot="1">
      <c r="A6" s="20"/>
      <c r="B6" s="14"/>
      <c r="C6" s="14"/>
      <c r="D6" s="23"/>
      <c r="E6" s="20"/>
      <c r="F6" s="20"/>
      <c r="G6" s="20"/>
      <c r="H6" s="14"/>
      <c r="I6" s="14"/>
      <c r="J6" s="14"/>
      <c r="K6" s="14"/>
      <c r="L6" s="104"/>
      <c r="M6" s="104"/>
      <c r="N6" s="104"/>
      <c r="O6" s="104"/>
      <c r="P6" s="104"/>
      <c r="Q6" s="104"/>
      <c r="R6" s="110"/>
      <c r="S6" s="100"/>
      <c r="T6" s="104"/>
      <c r="V6" s="113"/>
      <c r="W6" s="102"/>
      <c r="X6" s="104"/>
    </row>
    <row r="7" spans="1:29" s="105" customFormat="1" ht="15" customHeight="1" thickBot="1">
      <c r="A7" s="15" t="s">
        <v>3</v>
      </c>
      <c r="B7" s="16"/>
      <c r="C7" s="114"/>
      <c r="D7" s="115">
        <v>37518.729166666664</v>
      </c>
      <c r="E7" s="116" t="s">
        <v>18</v>
      </c>
      <c r="F7" s="5"/>
      <c r="G7" s="5"/>
      <c r="H7" s="25" t="s">
        <v>4</v>
      </c>
      <c r="I7" s="26">
        <f>ROUND(H11/((N5-M5)*24),3)</f>
        <v>3.789</v>
      </c>
      <c r="J7" s="22"/>
      <c r="K7" s="20"/>
      <c r="M7" s="104"/>
      <c r="Q7" s="104"/>
      <c r="R7" s="118"/>
      <c r="S7" s="100"/>
      <c r="V7" s="113"/>
      <c r="W7" s="102"/>
      <c r="X7" s="104"/>
      <c r="Z7" s="119"/>
      <c r="AA7" s="119"/>
      <c r="AB7" s="119"/>
      <c r="AC7" s="119"/>
    </row>
    <row r="8" spans="1:19" ht="15" customHeight="1" thickBot="1">
      <c r="A8" s="20"/>
      <c r="B8" s="14"/>
      <c r="C8" s="14"/>
      <c r="D8" s="20"/>
      <c r="E8" s="20"/>
      <c r="F8" s="20"/>
      <c r="G8" s="20"/>
      <c r="H8" s="20"/>
      <c r="I8" s="21"/>
      <c r="J8" s="28"/>
      <c r="K8" s="6"/>
      <c r="M8" s="105"/>
      <c r="N8" s="105"/>
      <c r="O8" s="105"/>
      <c r="P8" s="105"/>
      <c r="R8" s="118"/>
      <c r="S8" s="100"/>
    </row>
    <row r="9" spans="1:24" s="105" customFormat="1" ht="15" customHeight="1">
      <c r="A9" s="30" t="s">
        <v>5</v>
      </c>
      <c r="B9" s="32" t="s">
        <v>6</v>
      </c>
      <c r="C9" s="120"/>
      <c r="D9" s="33" t="s">
        <v>7</v>
      </c>
      <c r="E9" s="121"/>
      <c r="F9" s="30" t="s">
        <v>8</v>
      </c>
      <c r="G9" s="30" t="s">
        <v>9</v>
      </c>
      <c r="H9" s="30" t="s">
        <v>10</v>
      </c>
      <c r="I9" s="122" t="s">
        <v>11</v>
      </c>
      <c r="J9" s="123"/>
      <c r="K9" s="30" t="s">
        <v>12</v>
      </c>
      <c r="Q9" s="104"/>
      <c r="R9" s="118"/>
      <c r="S9" s="100"/>
      <c r="V9" s="113"/>
      <c r="W9" s="124" t="s">
        <v>19</v>
      </c>
      <c r="X9" s="104"/>
    </row>
    <row r="10" spans="1:24" s="105" customFormat="1" ht="15" customHeight="1" thickBot="1">
      <c r="A10" s="41"/>
      <c r="B10" s="39"/>
      <c r="C10" s="125"/>
      <c r="D10" s="39"/>
      <c r="E10" s="125"/>
      <c r="F10" s="41"/>
      <c r="G10" s="41"/>
      <c r="H10" s="41" t="s">
        <v>13</v>
      </c>
      <c r="I10" s="42" t="s">
        <v>14</v>
      </c>
      <c r="J10" s="43" t="s">
        <v>15</v>
      </c>
      <c r="K10" s="41"/>
      <c r="Q10" s="104"/>
      <c r="R10" s="118"/>
      <c r="S10" s="100"/>
      <c r="V10" s="113"/>
      <c r="W10" s="126"/>
      <c r="X10" s="104"/>
    </row>
    <row r="11" spans="1:28" ht="15" customHeight="1">
      <c r="A11" s="32"/>
      <c r="B11" s="127">
        <f>D5</f>
        <v>37511.125</v>
      </c>
      <c r="C11" s="128" t="str">
        <f>E5</f>
        <v>R</v>
      </c>
      <c r="D11" s="47">
        <v>264400</v>
      </c>
      <c r="E11" s="129" t="s">
        <v>20</v>
      </c>
      <c r="F11" s="130"/>
      <c r="G11" s="131"/>
      <c r="H11" s="130">
        <f ca="1">ROUND(SUM(G13:OFFSET(G13,(L1)*3,0)),2)</f>
        <v>691.53</v>
      </c>
      <c r="I11" s="131"/>
      <c r="J11" s="130"/>
      <c r="K11" s="120"/>
      <c r="L11" s="132">
        <f>IF(D11="PASSES",48.3698,IF(E11="N",(((((D11/10000)-INT(D11/10000))/6)*10)+(INT(D11/10000))),-(((((D11/10000)-INT(D11/10000))/6)*10)+(INT(D11/10000)))))</f>
        <v>-26.733333333333334</v>
      </c>
      <c r="M11" s="132">
        <f>ROUND(DEGREES(ATAN(-(L15-L12)/((DEGREES(LN(TAN((PI()/4)+(L14/2)*PI()/180)))-(DEGREES(LN(TAN((PI()/4)+(L11/2)*PI()/180)))))))),1)</f>
        <v>-55.9</v>
      </c>
      <c r="N11" s="132" t="b">
        <f>IF(AND(L11=L14,L12&gt;L15),270,IF(AND(L11=L14,L12&lt;L15),90,IF(AND(L11&gt;L14,L12=L15),180,IF(AND(L11&lt;L14,L12=L15),0))))</f>
        <v>0</v>
      </c>
      <c r="O11" s="132">
        <f>ABS(ROUND(DEGREES(ATAN(-((360-ABS(L15-L12))/((DEGREES(LN(TAN((PI()/4)+(L14/2)*PI()/180))))-(DEGREES(LN(TAN((PI()/4)+(L11/2)*PI()/180)))))))),1))</f>
        <v>88.8</v>
      </c>
      <c r="P11" s="132">
        <f>ROUND(((60*ABS((L14-L11)))/COS((M11*PI()/180))),2)</f>
        <v>691.53</v>
      </c>
      <c r="Q11" s="132"/>
      <c r="R11" s="133"/>
      <c r="S11" s="134"/>
      <c r="T11" s="133"/>
      <c r="U11" s="133"/>
      <c r="V11" s="135"/>
      <c r="W11" s="136"/>
      <c r="X11" s="119" t="str">
        <f>IF(AND(7.5&gt;L12,L12&gt;0),"Z",IF(AND(22.5&gt;L12,L12&gt;7.5),"N",IF(AND(37.5&gt;L12,L12&gt;22.5),"O",IF(AND(52.5&gt;L12,L12&gt;37.5),"P",IF(AND(67.5&gt;L12,L12&gt;52.5),"Q",IF(AND(82.5&gt;L12,L12&gt;67.5),"R",IF(AND(97.5&gt;L12,L12&gt;82.5),"S",Y11)))))))</f>
        <v>S</v>
      </c>
      <c r="Y11" s="119" t="b">
        <f>IF(AND(112.5&gt;L12,L12&gt;97.5),"T",IF(AND(127.5&gt;L12,L12&gt;112.5),"U",IF(AND(142.5&gt;L12,L12&gt;127.5),"V",IF(AND(157.5&gt;L12,L12&gt;142.5),"W",IF(AND(172.5&gt;L12,L12&gt;157.5),"X",IF(AND(180&gt;L12,L12&gt;172.5),"Y",Z11))))))</f>
        <v>0</v>
      </c>
      <c r="Z11" s="119" t="b">
        <f>IF(AND(0&gt;L12,L12&gt;-7.5),"Z",IF(AND(-7.5&gt;L12,L12&gt;-22.5),"A",IF(AND(-22.5&gt;L12,L12&gt;-37.5),"B",IF(AND(-37.5&gt;L12,L12&gt;-52.5),"C",IF(AND(-52.5&gt;L12,L12&gt;-67.5),"D",IF(AND(-67.5&gt;L12,L12&gt;-82.5),"E",IF(AND(-82.5&gt;L12,L12&gt;-97.5),"F",AA11)))))))</f>
        <v>0</v>
      </c>
      <c r="AA11" s="119" t="b">
        <f>IF(AND(-97.5&gt;L12,L12&gt;-112.5),"G",IF(AND(-12.5&gt;L12,L12&gt;-127.5),"H",IF(AND(-127.5&gt;L12,L12&gt;-142.5),"I",IF(AND(-142.5&gt;L12,L12&gt;-157.5),"K",IF(AND(-157.5&gt;L12,L12&gt;-172.5),"L",IF(AND(-172.5&gt;L12,L12&gt;-180),"M"))))))</f>
        <v>0</v>
      </c>
      <c r="AB11" s="97">
        <v>1</v>
      </c>
    </row>
    <row r="12" spans="1:27" ht="15" customHeight="1">
      <c r="A12" s="137"/>
      <c r="B12" s="70"/>
      <c r="C12" s="138"/>
      <c r="D12" s="57">
        <v>893100</v>
      </c>
      <c r="E12" s="20" t="s">
        <v>17</v>
      </c>
      <c r="F12" s="139"/>
      <c r="G12" s="14"/>
      <c r="H12" s="139"/>
      <c r="I12" s="14"/>
      <c r="J12" s="139"/>
      <c r="K12" s="140"/>
      <c r="L12" s="104">
        <f>IF(D11="PASSES",4.4875,IF(E12="W",(((((D12/10000)-INT(D12/10000))/6)*10)+(INT(D12/10000))),-(((((D12/10000)-INT(D12/10000))/6)*10)+(INT(D12/10000)))))</f>
        <v>89.51666666666667</v>
      </c>
      <c r="M12" s="104">
        <f>ABS(M11)</f>
        <v>55.9</v>
      </c>
      <c r="N12" s="104">
        <f>IF(AND(L11&gt;L14,L12&gt;L15),180-M12,IF(AND(L11&gt;L14,L12&lt;L15),180+M12,IF(AND(L11&lt;L14,L12&gt;L15),M12,IF(AND(L11&lt;L14,L12&lt;L15),360-M12,))))</f>
        <v>124.1</v>
      </c>
      <c r="O12" s="104">
        <f>IF(AND(L11&gt;L14,L12&gt;L15),180+O11,IF(AND(L11&gt;L14,L12&lt;L15),90+O11,IF(AND(L11&lt;L14,L12&gt;L15),270+O11,IF(AND(L11&lt;L14,L12&lt;L15),O11,))))</f>
        <v>268.8</v>
      </c>
      <c r="P12" s="104">
        <f>ABS(ROUND(((60*ABS((L14-L11)))/COS((O12*PI()/180))),2))</f>
        <v>18512.66</v>
      </c>
      <c r="Q12" s="104"/>
      <c r="R12" s="113">
        <f>IF(C11="Z",B11,IF(C11="A",B11-1/24,IF(C11="B",B11-2/24,IF(C11="C",B11-3/24,IF(C11="D",B11-4/24,IF(C11="E",B11-5/24,S12))))))</f>
        <v>37511.333333333336</v>
      </c>
      <c r="S12" s="113">
        <f>IF(C11="F",B11-6/24,IF(C11="G",B11-7/24,IF(C11="H",B11-8/24,IF(C11="I",B11-9/24,IF(C11="K",B11-10/24,IF(C11="L",B11-11/24,T12))))))</f>
        <v>37511.333333333336</v>
      </c>
      <c r="T12" s="113">
        <f>IF(C11="M",B11-12/24,IF(C11="N",B11+1/24,IF(C11="O",B11+2/24,IF(C11="P",B11+3/24,IF(C11="Q",B11+4/24,IF(C11="R",B11+5/24,U12))))))</f>
        <v>37511.333333333336</v>
      </c>
      <c r="U12" s="113" t="b">
        <f>IF(C11="S",B11+6/24,IF(C11="T",B11+7/24,IF(C11="U",B11+8/24,IF(C11="V",B11+9/24,IF(C11="W",B11+10/24,V12)))))</f>
        <v>0</v>
      </c>
      <c r="V12" s="113" t="b">
        <f>IF(C11="X",B11+11/24,IF(C11="Y",B11+12/24))</f>
        <v>0</v>
      </c>
      <c r="W12" s="141"/>
      <c r="X12" s="119"/>
      <c r="Y12" s="119"/>
      <c r="Z12" s="119"/>
      <c r="AA12" s="119"/>
    </row>
    <row r="13" spans="1:27" ht="15" customHeight="1">
      <c r="A13" s="142"/>
      <c r="B13" s="143"/>
      <c r="C13" s="144"/>
      <c r="D13" s="145"/>
      <c r="E13" s="145"/>
      <c r="F13" s="146">
        <f>IF(ABS(L15-L12)&lt;180,IF(OR(L11=L14,L12=L15),N13,N12),IF(OR(L11=L14,L12=L15),N11,O12))</f>
        <v>124.1</v>
      </c>
      <c r="G13" s="147">
        <f>IF(L11=L14,IF(ABS(L15-L12)&gt;180,COS(L14*PI()/180)*((360-ABS(L15-L12))*60),ABS(COS(L14*PI()/180)*((L15-L12)*60))),IF(ABS(L15-L12)&gt;180,P12,P11))</f>
        <v>691.53</v>
      </c>
      <c r="H13" s="148"/>
      <c r="I13" s="149">
        <f>TIME(G13/K13,((G13/K13)-INT(G13/K13))*60,(((((G13/K13)*60)-INT((G13/K13)*60))*100)*6)/10)</f>
        <v>0.604571759259259</v>
      </c>
      <c r="J13" s="148">
        <f>IF(G13/K13&lt;24,"",INT((G13/K13)/24))</f>
        <v>7</v>
      </c>
      <c r="K13" s="150">
        <f>I7</f>
        <v>3.789</v>
      </c>
      <c r="L13" s="105">
        <f>IF(E7=E5,1,0)</f>
        <v>1</v>
      </c>
      <c r="M13" s="105"/>
      <c r="N13" s="104" t="b">
        <f>IF(AND(L11=L14,L12&gt;L15),90,IF(AND(L11=L14,L12&lt;L15),270,IF(AND(L11&gt;L14,L12=L15),180,IF(AND(L11&lt;L14,L12=L15),0))))</f>
        <v>0</v>
      </c>
      <c r="O13" s="105"/>
      <c r="P13" s="105"/>
      <c r="Q13" s="105">
        <f>B11+I13+INT((G13/K13)/24)</f>
        <v>37518.72957175926</v>
      </c>
      <c r="R13" s="113"/>
      <c r="S13" s="113"/>
      <c r="T13" s="113"/>
      <c r="U13" s="113"/>
      <c r="V13" s="113"/>
      <c r="W13" s="151"/>
      <c r="X13" s="119"/>
      <c r="Y13" s="119"/>
      <c r="Z13" s="119"/>
      <c r="AA13" s="119"/>
    </row>
    <row r="14" spans="1:28" ht="15" customHeight="1">
      <c r="A14" s="137"/>
      <c r="B14" s="70">
        <f>IF(C14="A",R14+1/24,IF(C14="B",R14+2/24,IF(C14="C",R14+3/24,IF(C14="D",R14+4/24,IF(C14="E",R14-5/24,IF(C14="F",R14+6/24,IF(C14="G",R14+7/24,S14)))))))</f>
        <v>37518.72957175926</v>
      </c>
      <c r="C14" s="73" t="str">
        <f>X14</f>
        <v>R</v>
      </c>
      <c r="D14" s="152">
        <v>331170</v>
      </c>
      <c r="E14" s="20" t="s">
        <v>20</v>
      </c>
      <c r="F14" s="153"/>
      <c r="G14" s="14"/>
      <c r="H14" s="139">
        <f>ROUND(H11-G13,2)</f>
        <v>0</v>
      </c>
      <c r="I14" s="21"/>
      <c r="J14" s="139"/>
      <c r="K14" s="140"/>
      <c r="L14" s="104">
        <f>IF(D14="PASSES",48.3698,IF(E14="N",(((((D14/10000)-INT(D14/10000))/6)*10)+(INT(D14/10000))),-(((((D14/10000)-INT(D14/10000))/6)*10)+(INT(D14/10000)))))</f>
        <v>-33.19499999999999</v>
      </c>
      <c r="M14" s="104">
        <f>ROUND(DEGREES(ATAN(-(L18-L15)/((DEGREES(LN(TAN((PI()/4)+(L17/2)*PI()/180)))-(DEGREES(LN(TAN((PI()/4)+(L14/2)*PI()/180)))))))),1)</f>
        <v>65.8</v>
      </c>
      <c r="N14" s="104" t="b">
        <f>IF(AND(L14=L17,L15&gt;L18),270,IF(AND(L14=L17,L15&lt;L18),90,IF(AND(L14&gt;L17,L15=L18),180,IF(AND(L14&lt;L17,L15=L18),0))))</f>
        <v>0</v>
      </c>
      <c r="O14" s="104">
        <f>ABS(ROUND(DEGREES(ATAN(-((360-ABS(L18-L15))/((DEGREES(LN(TAN((PI()/4)+(L17/2)*PI()/180))))-(DEGREES(LN(TAN((PI()/4)+(L14/2)*PI()/180)))))))),1))</f>
        <v>82.9</v>
      </c>
      <c r="P14" s="104">
        <f>ROUND(((60*ABS((L17-L14)))/COS((M14*PI()/180))),2)</f>
        <v>4858.72</v>
      </c>
      <c r="Q14" s="104"/>
      <c r="R14" s="53">
        <f>R12+I13+INT((G13/K13)/24)</f>
        <v>37518.93790509259</v>
      </c>
      <c r="S14" s="53">
        <f>IF(C14="H",R14+8/24,IF(C14="I",R14+9/24,IF(C14="K",R14+10/24,IF(C14="L",R14+11/24,IF(C14="M",R14+12/24,IF(C14="N",R14-1/24,IF(C14="O",R14-2/24,IF(C14="P",R14-3/24,T14))))))))</f>
        <v>37518.72957175926</v>
      </c>
      <c r="T14" s="113">
        <f>IF(C14="Q",R14-4/24,IF(C14="R",R14-5/24,IF(C14="S",R14-6/24,IF(C14="T",R14-7/24,IF(C14="U",R14-8/24,IF(C14="V",R14-9/24,IF(C14="W",R14-10/24,U14)))))))</f>
        <v>37518.72957175926</v>
      </c>
      <c r="U14" s="113">
        <f>IF(C14="X",R14-11/24,IF(C14="Y",R14-12/24,R14))</f>
        <v>37518.93790509259</v>
      </c>
      <c r="V14" s="113"/>
      <c r="W14" s="154"/>
      <c r="X14" s="119" t="str">
        <f>IF(AND(7.5&gt;L15,L15&gt;0),"Z",IF(AND(22.5&gt;L15,L15&gt;7.5),"N",IF(AND(37.5&gt;L15,L15&gt;22.5),"O",IF(AND(52.5&gt;L15,L15&gt;37.5),"P",IF(AND(67.5&gt;L15,L15&gt;52.5),"Q",IF(AND(82.5&gt;L15,L15&gt;67.5),"R",IF(AND(97.5&gt;L15,L15&gt;82.5),"S",Y14)))))))</f>
        <v>R</v>
      </c>
      <c r="Y14" s="119" t="b">
        <f>IF(AND(112.5&gt;L15,L15&gt;97.5),"T",IF(AND(127.5&gt;L15,L15&gt;112.5),"U",IF(AND(142.5&gt;L15,L15&gt;127.5),"V",IF(AND(157.5&gt;L15,L15&gt;142.5),"W",IF(AND(172.5&gt;L15,L15&gt;157.5),"X",IF(AND(180&gt;L15,L15&gt;172.5),"Y",Z14))))))</f>
        <v>0</v>
      </c>
      <c r="Z14" s="119" t="b">
        <f>IF(AND(0&gt;L15,L15&gt;-7.5),"Z",IF(AND(-7.5&gt;L15,L15&gt;-22.5),"A",IF(AND(-22.5&gt;L15,L15&gt;-37.5),"B",IF(AND(-37.5&gt;L15,L15&gt;-52.5),"C",IF(AND(-52.5&gt;L15,L15&gt;-67.5),"D",IF(AND(-67.5&gt;L15,L15&gt;-82.5),"E",IF(AND(-82.5&gt;L15,L15&gt;-97.5),"F",AA14)))))))</f>
        <v>0</v>
      </c>
      <c r="AA14" s="119" t="b">
        <f>IF(AND(-97.5&gt;L15,L15&gt;-112.5),"G",IF(AND(-12.5&gt;L15,L15&gt;-127.5),"H",IF(AND(-127.5&gt;L15,L15&gt;-142.5),"I",IF(AND(-142.5&gt;L15,L15&gt;-157.5),"K",IF(AND(-157.5&gt;L15,L15&gt;-172.5),"L",IF(AND(-172.5&gt;L15,L15&gt;-180),"M"))))))</f>
        <v>0</v>
      </c>
      <c r="AB14" s="97">
        <v>2</v>
      </c>
    </row>
    <row r="15" spans="1:27" ht="15" customHeight="1">
      <c r="A15" s="137"/>
      <c r="B15" s="70"/>
      <c r="C15" s="138"/>
      <c r="D15" s="57">
        <v>782850</v>
      </c>
      <c r="E15" s="20" t="s">
        <v>17</v>
      </c>
      <c r="F15" s="153"/>
      <c r="G15" s="14"/>
      <c r="H15" s="139"/>
      <c r="I15" s="21"/>
      <c r="J15" s="139"/>
      <c r="K15" s="140"/>
      <c r="L15" s="104">
        <f>IF(D14="PASSES",4.4875,IF(E15="W",(((((D15/10000)-INT(D15/10000))/6)*10)+(INT(D15/10000))),-(((((D15/10000)-INT(D15/10000))/6)*10)+(INT(D15/10000)))))</f>
        <v>78.475</v>
      </c>
      <c r="M15" s="104">
        <f>ABS(M14)</f>
        <v>65.8</v>
      </c>
      <c r="N15" s="104">
        <f>IF(AND(L14&gt;L17,L15&gt;L18),180-M15,IF(AND(L14&gt;L17,L15&lt;L18),180+M15,IF(AND(L14&lt;L17,L15&gt;L18),M15,IF(AND(L14&lt;L17,L15&lt;L18),360-M15,))))</f>
        <v>65.8</v>
      </c>
      <c r="O15" s="104">
        <f>IF(AND(L14&gt;L17,L15&gt;L18),180+O14,IF(AND(L14&gt;L17,L15&lt;L18),90+O14,IF(AND(L14&lt;L17,L15&gt;L18),270+O14,IF(AND(L14&lt;L17,L15&lt;L18),O14,))))</f>
        <v>352.9</v>
      </c>
      <c r="P15" s="104">
        <f>ABS(ROUND(((60*ABS((L17-L14)))/COS((O15*PI()/180))),2))</f>
        <v>2007.09</v>
      </c>
      <c r="Q15" s="104"/>
      <c r="R15" s="113">
        <f>IF(C14="Z",B14,IF(C14="A",B14-1/24,IF(C14="B",B14-2/24,IF(C14="C",B14-3/24,IF(C14="D",B14-4/24,IF(C14="E",B14-5/24,S15))))))</f>
        <v>37518.93790509259</v>
      </c>
      <c r="S15" s="113">
        <f>IF(C14="F",B14-6/24,IF(C14="G",B14-7/24,IF(C14="H",B14-8/24,IF(C14="I",B14-9/24,IF(C14="K",B14-10/24,IF(C14="L",B14-11/24,T15))))))</f>
        <v>37518.93790509259</v>
      </c>
      <c r="T15" s="113">
        <f>IF(C14="M",B14-12/24,IF(C14="N",B14+1/24,IF(C14="O",B14+2/24,IF(C14="P",B14+3/24,IF(C14="Q",B14+4/24,IF(C14="R",B14+5/24,U15))))))</f>
        <v>37518.93790509259</v>
      </c>
      <c r="U15" s="113" t="b">
        <f>IF(C14="S",B14+6/24,IF(C14="T",B14+7/24,IF(C14="U",B14+8/24,IF(C14="V",B14+9/24,IF(C14="W",B14+10/24,V15)))))</f>
        <v>0</v>
      </c>
      <c r="V15" s="113" t="b">
        <f>IF(C14="X",B14+11/24,IF(C14="Y",B14+12/24))</f>
        <v>0</v>
      </c>
      <c r="W15" s="154"/>
      <c r="X15" s="119"/>
      <c r="Y15" s="119"/>
      <c r="Z15" s="119"/>
      <c r="AA15" s="119"/>
    </row>
    <row r="16" spans="1:27" ht="15" customHeight="1">
      <c r="A16" s="142"/>
      <c r="B16" s="143"/>
      <c r="C16" s="144"/>
      <c r="D16" s="145"/>
      <c r="E16" s="145"/>
      <c r="F16" s="146">
        <v>0</v>
      </c>
      <c r="G16" s="147">
        <v>0</v>
      </c>
      <c r="H16" s="148"/>
      <c r="I16" s="149">
        <f>TIME(G16/K16,((G16/K16)-INT(G16/K16))*60,(((((G16/K16)*60)-INT((G16/K16)*60))*100)*6)/10)</f>
        <v>0</v>
      </c>
      <c r="J16" s="148">
        <f>IF(G16/K16&lt;24,"",INT((G16/K16)/24))</f>
      </c>
      <c r="K16" s="150">
        <f>IF(L1=1,"",K13)</f>
        <v>3.789</v>
      </c>
      <c r="L16" s="155">
        <f>IF(L13=1,1,0)</f>
        <v>1</v>
      </c>
      <c r="M16" s="105"/>
      <c r="N16" s="104" t="b">
        <f>IF(AND(L14=L17,L15&gt;L18),90,IF(AND(L14=L17,L15&lt;L18),270,IF(AND(L14&gt;L17,L15=L18),180,IF(AND(L14&lt;L17,L15=L18),0))))</f>
        <v>0</v>
      </c>
      <c r="O16" s="105"/>
      <c r="P16" s="105"/>
      <c r="Q16" s="105">
        <f>B14+I16+INT((G16/K16)/24)</f>
        <v>37518.72957175926</v>
      </c>
      <c r="R16" s="113"/>
      <c r="S16" s="113"/>
      <c r="T16" s="113"/>
      <c r="U16" s="113"/>
      <c r="V16" s="113"/>
      <c r="W16" s="151"/>
      <c r="X16" s="119"/>
      <c r="Y16" s="119"/>
      <c r="Z16" s="119"/>
      <c r="AA16" s="119"/>
    </row>
    <row r="17" spans="1:28" ht="15" customHeight="1">
      <c r="A17" s="137"/>
      <c r="B17" s="70">
        <f>IF(C17="A",R17+1/24,IF(C17="B",R17+2/24,IF(C17="C",R17+3/24,IF(C17="D",R17+4/24,IF(C17="E",R17-5/24,IF(C17="F",R17+6/24,IF(C17="G",R17+7/24,S17)))))))</f>
        <v>37518.93790509259</v>
      </c>
      <c r="C17" s="73" t="b">
        <f>X17</f>
        <v>0</v>
      </c>
      <c r="D17" s="152">
        <v>0</v>
      </c>
      <c r="E17" s="20" t="s">
        <v>16</v>
      </c>
      <c r="F17" s="153"/>
      <c r="G17" s="14"/>
      <c r="H17" s="139">
        <f>ROUND(H14-G16,2)</f>
        <v>0</v>
      </c>
      <c r="I17" s="21"/>
      <c r="J17" s="139"/>
      <c r="K17" s="140"/>
      <c r="L17" s="104">
        <f>IF(D17="PASSES",48.3698,IF(E17="N",(((((D17/10000)-INT(D17/10000))/6)*10)+(INT(D17/10000))),-(((((D17/10000)-INT(D17/10000))/6)*10)+(INT(D17/10000)))))</f>
        <v>0</v>
      </c>
      <c r="M17" s="104" t="e">
        <f>ROUND(DEGREES(ATAN(-(L21-L18)/((DEGREES(LN(TAN((PI()/4)+(L20/2)*PI()/180)))-(DEGREES(LN(TAN((PI()/4)+(L17/2)*PI()/180)))))))),1)</f>
        <v>#DIV/0!</v>
      </c>
      <c r="N17" s="104" t="b">
        <f>IF(AND(L17=L20,L18&gt;L21),270,IF(AND(L17=L20,L18&lt;L21),90,IF(AND(L17&gt;L20,L18=L21),180,IF(AND(L17&lt;L20,L18=L21),0))))</f>
        <v>0</v>
      </c>
      <c r="O17" s="104" t="e">
        <f>ABS(ROUND(DEGREES(ATAN(-((360-ABS(L21-L18))/((DEGREES(LN(TAN((PI()/4)+(L20/2)*PI()/180))))-(DEGREES(LN(TAN((PI()/4)+(L17/2)*PI()/180)))))))),1))</f>
        <v>#DIV/0!</v>
      </c>
      <c r="P17" s="104" t="e">
        <f>ROUND(((60*ABS((L20-L17)))/COS((M17*PI()/180))),2)</f>
        <v>#DIV/0!</v>
      </c>
      <c r="Q17" s="104"/>
      <c r="R17" s="53">
        <f>R15+I16+INT((G16/K16)/24)</f>
        <v>37518.93790509259</v>
      </c>
      <c r="S17" s="53">
        <f>IF(C17="H",R17+8/24,IF(C17="I",R17+9/24,IF(C17="K",R17+10/24,IF(C17="L",R17+11/24,IF(C17="M",R17+12/24,IF(C17="N",R17-1/24,IF(C17="O",R17-2/24,IF(C17="P",R17-3/24,T17))))))))</f>
        <v>37518.93790509259</v>
      </c>
      <c r="T17" s="113">
        <f>IF(C17="Q",R17-4/24,IF(C17="R",R17-5/24,IF(C17="S",R17-6/24,IF(C17="T",R17-7/24,IF(C17="U",R17-8/24,IF(C17="V",R17-9/24,IF(C17="W",R17-10/24,U17)))))))</f>
        <v>37518.93790509259</v>
      </c>
      <c r="U17" s="113">
        <f>IF(C17="X",R17-11/24,IF(C17="Y",R17-12/24,R17))</f>
        <v>37518.93790509259</v>
      </c>
      <c r="V17" s="113"/>
      <c r="W17" s="154"/>
      <c r="X17" s="119" t="b">
        <f>IF(AND(7.5&gt;L18,L18&gt;0),"Z",IF(AND(22.5&gt;L18,L18&gt;7.5),"N",IF(AND(37.5&gt;L18,L18&gt;22.5),"O",IF(AND(52.5&gt;L18,L18&gt;37.5),"P",IF(AND(67.5&gt;L18,L18&gt;52.5),"Q",IF(AND(82.5&gt;L18,L18&gt;67.5),"R",IF(AND(97.5&gt;L18,L18&gt;82.5),"S",Y17)))))))</f>
        <v>0</v>
      </c>
      <c r="Y17" s="119" t="b">
        <f>IF(AND(112.5&gt;L18,L18&gt;97.5),"T",IF(AND(127.5&gt;L18,L18&gt;112.5),"U",IF(AND(142.5&gt;L18,L18&gt;127.5),"V",IF(AND(157.5&gt;L18,L18&gt;142.5),"W",IF(AND(172.5&gt;L18,L18&gt;157.5),"X",IF(AND(180&gt;L18,L18&gt;172.5),"Y",Z17))))))</f>
        <v>0</v>
      </c>
      <c r="Z17" s="119" t="b">
        <f>IF(AND(0&gt;L18,L18&gt;-7.5),"Z",IF(AND(-7.5&gt;L18,L18&gt;-22.5),"A",IF(AND(-22.5&gt;L18,L18&gt;-37.5),"B",IF(AND(-37.5&gt;L18,L18&gt;-52.5),"C",IF(AND(-52.5&gt;L18,L18&gt;-67.5),"D",IF(AND(-67.5&gt;L18,L18&gt;-82.5),"E",IF(AND(-82.5&gt;L18,L18&gt;-97.5),"F",AA17)))))))</f>
        <v>0</v>
      </c>
      <c r="AA17" s="119" t="b">
        <f>IF(AND(-97.5&gt;L18,L18&gt;-112.5),"G",IF(AND(-12.5&gt;L18,L18&gt;-127.5),"H",IF(AND(-127.5&gt;L18,L18&gt;-142.5),"I",IF(AND(-142.5&gt;L18,L18&gt;-157.5),"K",IF(AND(-157.5&gt;L18,L18&gt;-172.5),"L",IF(AND(-172.5&gt;L18,L18&gt;-180),"M"))))))</f>
        <v>0</v>
      </c>
      <c r="AB17" s="97">
        <v>3</v>
      </c>
    </row>
    <row r="18" spans="1:27" ht="15" customHeight="1">
      <c r="A18" s="137"/>
      <c r="B18" s="70"/>
      <c r="C18" s="138"/>
      <c r="D18" s="57">
        <v>0</v>
      </c>
      <c r="E18" s="20" t="s">
        <v>17</v>
      </c>
      <c r="F18" s="153"/>
      <c r="G18" s="14"/>
      <c r="H18" s="139"/>
      <c r="I18" s="21"/>
      <c r="J18" s="139"/>
      <c r="K18" s="140"/>
      <c r="L18" s="104">
        <f>IF(D17="PASSES",4.4875,IF(E18="W",(((((D18/10000)-INT(D18/10000))/6)*10)+(INT(D18/10000))),-(((((D18/10000)-INT(D18/10000))/6)*10)+(INT(D18/10000)))))</f>
        <v>0</v>
      </c>
      <c r="M18" s="104" t="e">
        <f>ABS(M17)</f>
        <v>#DIV/0!</v>
      </c>
      <c r="N18" s="104">
        <f>IF(AND(L17&gt;L20,L18&gt;L21),180-M18,IF(AND(L17&gt;L20,L18&lt;L21),180+M18,IF(AND(L17&lt;L20,L18&gt;L21),M18,IF(AND(L17&lt;L20,L18&lt;L21),360-M18,))))</f>
        <v>0</v>
      </c>
      <c r="O18" s="104">
        <f>IF(AND(L17&gt;L20,L18&gt;L21),180+O17,IF(AND(L17&gt;L20,L18&lt;L21),90+O17,IF(AND(L17&lt;L20,L18&gt;L21),270+O17,IF(AND(L17&lt;L20,L18&lt;L21),O17,))))</f>
        <v>0</v>
      </c>
      <c r="P18" s="104">
        <f>ABS(ROUND(((60*ABS((L20-L17)))/COS((O18*PI()/180))),2))</f>
        <v>0</v>
      </c>
      <c r="Q18" s="104"/>
      <c r="R18" s="113" t="b">
        <f>IF(C17="Z",B17,IF(C17="A",B17-1/24,IF(C17="B",B17-2/24,IF(C17="C",B17-3/24,IF(C17="D",B17-4/24,IF(C17="E",B17-5/24,S18))))))</f>
        <v>0</v>
      </c>
      <c r="S18" s="113" t="b">
        <f>IF(C17="F",B17-6/24,IF(C17="G",B17-7/24,IF(C17="H",B17-8/24,IF(C17="I",B17-9/24,IF(C17="K",B17-10/24,IF(C17="L",B17-11/24,T18))))))</f>
        <v>0</v>
      </c>
      <c r="T18" s="113" t="b">
        <f>IF(C17="M",B17-12/24,IF(C17="N",B17+1/24,IF(C17="O",B17+2/24,IF(C17="P",B17+3/24,IF(C17="Q",B17+4/24,IF(C17="R",B17+5/24,U18))))))</f>
        <v>0</v>
      </c>
      <c r="U18" s="113" t="b">
        <f>IF(C17="S",B17+6/24,IF(C17="T",B17+7/24,IF(C17="U",B17+8/24,IF(C17="V",B17+9/24,IF(C17="W",B17+10/24,V18)))))</f>
        <v>0</v>
      </c>
      <c r="V18" s="113" t="b">
        <f>IF(C17="X",B17+11/24,IF(C17="Y",B17+12/24))</f>
        <v>0</v>
      </c>
      <c r="W18" s="154"/>
      <c r="X18" s="119"/>
      <c r="Y18" s="119"/>
      <c r="Z18" s="119"/>
      <c r="AA18" s="119"/>
    </row>
    <row r="19" spans="1:27" ht="15" customHeight="1">
      <c r="A19" s="142"/>
      <c r="B19" s="143"/>
      <c r="C19" s="144"/>
      <c r="D19" s="145"/>
      <c r="E19" s="145"/>
      <c r="F19" s="146" t="b">
        <f>IF(ABS(L21-L18)&lt;180,IF(OR(L17=L20,L18=L21),N19,N18),IF(OR(L17=L20,L18=L21),N17,O18))</f>
        <v>0</v>
      </c>
      <c r="G19" s="147">
        <f>IF(L17=L20,IF(ABS(L21-L18)&gt;180,COS(L20*PI()/180)*((360-ABS(L21-L18))*60),ABS(COS(L20*PI()/180)*((L21-L18)*60))),IF(ABS(L21-L18)&gt;180,P18,P17))</f>
        <v>0</v>
      </c>
      <c r="H19" s="148"/>
      <c r="I19" s="149">
        <f>TIME(G19/K19,((G19/K19)-INT(G19/K19))*60,(((((G19/K19)*60)-INT((G19/K19)*60))*100)*6)/10)</f>
        <v>0</v>
      </c>
      <c r="J19" s="148">
        <f>IF(G19/K19&lt;24,"",INT((G19/K19)/24))</f>
      </c>
      <c r="K19" s="150">
        <f>IF(L1=2,"",K16)</f>
        <v>3.789</v>
      </c>
      <c r="L19" s="155">
        <f>IF(L16=1,1,0)</f>
        <v>1</v>
      </c>
      <c r="M19" s="105"/>
      <c r="N19" s="104" t="b">
        <f>IF(AND(L17=L20,L18&gt;L21),90,IF(AND(L17=L20,L18&lt;L21),270,IF(AND(L17&gt;L20,L18=L21),180,IF(AND(L17&lt;L20,L18=L21),0))))</f>
        <v>0</v>
      </c>
      <c r="O19" s="105"/>
      <c r="P19" s="105"/>
      <c r="Q19" s="105">
        <f>B17+I19+INT((G19/K19)/24)</f>
        <v>37518.93790509259</v>
      </c>
      <c r="R19" s="113"/>
      <c r="S19" s="113"/>
      <c r="T19" s="113"/>
      <c r="U19" s="113"/>
      <c r="V19" s="113"/>
      <c r="W19" s="151"/>
      <c r="X19" s="119"/>
      <c r="Y19" s="119"/>
      <c r="Z19" s="119"/>
      <c r="AA19" s="119"/>
    </row>
    <row r="20" spans="1:28" ht="15" customHeight="1">
      <c r="A20" s="137"/>
      <c r="B20" s="70">
        <f>IF(C20="A",R20+1/24,IF(C20="B",R20+2/24,IF(C20="C",R20+3/24,IF(C20="D",R20+4/24,IF(C20="E",R20-5/24,IF(C20="F",R20+6/24,IF(C20="G",R20+7/24,S20)))))))</f>
        <v>0</v>
      </c>
      <c r="C20" s="73" t="b">
        <f>X20</f>
        <v>0</v>
      </c>
      <c r="D20" s="152">
        <v>0</v>
      </c>
      <c r="E20" s="20" t="s">
        <v>16</v>
      </c>
      <c r="F20" s="153"/>
      <c r="G20" s="14"/>
      <c r="H20" s="139">
        <f>ROUND(H17-G19,2)</f>
        <v>0</v>
      </c>
      <c r="I20" s="21"/>
      <c r="J20" s="139"/>
      <c r="K20" s="140"/>
      <c r="L20" s="104">
        <f>IF(D20="PASSES",48.3698,IF(E20="N",(((((D20/10000)-INT(D20/10000))/6)*10)+(INT(D20/10000))),-(((((D20/10000)-INT(D20/10000))/6)*10)+(INT(D20/10000)))))</f>
        <v>0</v>
      </c>
      <c r="M20" s="104" t="e">
        <f>ROUND(DEGREES(ATAN(-(L24-L21)/((DEGREES(LN(TAN((PI()/4)+(L23/2)*PI()/180)))-(DEGREES(LN(TAN((PI()/4)+(L20/2)*PI()/180)))))))),1)</f>
        <v>#DIV/0!</v>
      </c>
      <c r="N20" s="104" t="b">
        <f>IF(AND(L20=L23,L21&gt;L24),270,IF(AND(L20=L23,L21&lt;L24),90,IF(AND(L20&gt;L23,L21=L24),180,IF(AND(L20&lt;L23,L21=L24),0))))</f>
        <v>0</v>
      </c>
      <c r="O20" s="104" t="e">
        <f>ABS(ROUND(DEGREES(ATAN(-((360-ABS(L24-L21))/((DEGREES(LN(TAN((PI()/4)+(L23/2)*PI()/180))))-(DEGREES(LN(TAN((PI()/4)+(L20/2)*PI()/180)))))))),1))</f>
        <v>#DIV/0!</v>
      </c>
      <c r="P20" s="104" t="e">
        <f>ROUND(((60*ABS((L23-L20)))/COS((M20*PI()/180))),2)</f>
        <v>#DIV/0!</v>
      </c>
      <c r="Q20" s="104"/>
      <c r="R20" s="53">
        <f>R18+I19+INT((G19/K19)/24)</f>
        <v>0</v>
      </c>
      <c r="S20" s="53">
        <f>IF(C20="H",R20+8/24,IF(C20="I",R20+9/24,IF(C20="K",R20+10/24,IF(C20="L",R20+11/24,IF(C20="M",R20+12/24,IF(C20="N",R20-1/24,IF(C20="O",R20-2/24,IF(C20="P",R20-3/24,T20))))))))</f>
        <v>0</v>
      </c>
      <c r="T20" s="113">
        <f>IF(C20="Q",R20-4/24,IF(C20="R",R20-5/24,IF(C20="S",R20-6/24,IF(C20="T",R20-7/24,IF(C20="U",R20-8/24,IF(C20="V",R20-9/24,IF(C20="W",R20-10/24,U20)))))))</f>
        <v>0</v>
      </c>
      <c r="U20" s="113">
        <f>IF(C20="X",R20-11/24,IF(C20="Y",R20-12/24,R20))</f>
        <v>0</v>
      </c>
      <c r="V20" s="113"/>
      <c r="W20" s="154"/>
      <c r="X20" s="119" t="b">
        <f>IF(AND(7.5&gt;L21,L21&gt;0),"Z",IF(AND(22.5&gt;L21,L21&gt;7.5),"N",IF(AND(37.5&gt;L21,L21&gt;22.5),"O",IF(AND(52.5&gt;L21,L21&gt;37.5),"P",IF(AND(67.5&gt;L21,L21&gt;52.5),"Q",IF(AND(82.5&gt;L21,L21&gt;67.5),"R",IF(AND(97.5&gt;L21,L21&gt;82.5),"S",Y20)))))))</f>
        <v>0</v>
      </c>
      <c r="Y20" s="119" t="b">
        <f>IF(AND(112.5&gt;L21,L21&gt;97.5),"T",IF(AND(127.5&gt;L21,L21&gt;112.5),"U",IF(AND(142.5&gt;L21,L21&gt;127.5),"V",IF(AND(157.5&gt;L21,L21&gt;142.5),"W",IF(AND(172.5&gt;L21,L21&gt;157.5),"X",IF(AND(180&gt;L21,L21&gt;172.5),"Y",Z20))))))</f>
        <v>0</v>
      </c>
      <c r="Z20" s="119" t="b">
        <f>IF(AND(0&gt;L21,L21&gt;-7.5),"Z",IF(AND(-7.5&gt;L21,L21&gt;-22.5),"A",IF(AND(-22.5&gt;L21,L21&gt;-37.5),"B",IF(AND(-37.5&gt;L21,L21&gt;-52.5),"C",IF(AND(-52.5&gt;L21,L21&gt;-67.5),"D",IF(AND(-67.5&gt;L21,L21&gt;-82.5),"E",IF(AND(-82.5&gt;L21,L21&gt;-97.5),"F",AA20)))))))</f>
        <v>0</v>
      </c>
      <c r="AA20" s="119" t="b">
        <f>IF(AND(-97.5&gt;L21,L21&gt;-112.5),"G",IF(AND(-12.5&gt;L21,L21&gt;-127.5),"H",IF(AND(-127.5&gt;L21,L21&gt;-142.5),"I",IF(AND(-142.5&gt;L21,L21&gt;-157.5),"K",IF(AND(-157.5&gt;L21,L21&gt;-172.5),"L",IF(AND(-172.5&gt;L21,L21&gt;-180),"M"))))))</f>
        <v>0</v>
      </c>
      <c r="AB20" s="97">
        <v>4</v>
      </c>
    </row>
    <row r="21" spans="1:27" ht="15" customHeight="1">
      <c r="A21" s="137"/>
      <c r="B21" s="70"/>
      <c r="C21" s="138"/>
      <c r="D21" s="57">
        <v>0</v>
      </c>
      <c r="E21" s="20" t="s">
        <v>17</v>
      </c>
      <c r="F21" s="153"/>
      <c r="G21" s="14"/>
      <c r="H21" s="139"/>
      <c r="I21" s="21"/>
      <c r="J21" s="139"/>
      <c r="K21" s="140"/>
      <c r="L21" s="104">
        <f>IF(D20="PASSES",4.4875,IF(E21="W",(((((D21/10000)-INT(D21/10000))/6)*10)+(INT(D21/10000))),-(((((D21/10000)-INT(D21/10000))/6)*10)+(INT(D21/10000)))))</f>
        <v>0</v>
      </c>
      <c r="M21" s="104" t="e">
        <f>ABS(M20)</f>
        <v>#DIV/0!</v>
      </c>
      <c r="N21" s="104">
        <f>IF(AND(L20&gt;L23,L21&gt;L24),180-M21,IF(AND(L20&gt;L23,L21&lt;L24),180+M21,IF(AND(L20&lt;L23,L21&gt;L24),M21,IF(AND(L20&lt;L23,L21&lt;L24),360-M21,))))</f>
        <v>0</v>
      </c>
      <c r="O21" s="104">
        <f>IF(AND(L20&gt;L23,L21&gt;L24),180+O20,IF(AND(L20&gt;L23,L21&lt;L24),90+O20,IF(AND(L20&lt;L23,L21&gt;L24),270+O20,IF(AND(L20&lt;L23,L21&lt;L24),O20,))))</f>
        <v>0</v>
      </c>
      <c r="P21" s="104">
        <f>ABS(ROUND(((60*ABS((L23-L20)))/COS((O21*PI()/180))),2))</f>
        <v>0</v>
      </c>
      <c r="Q21" s="104"/>
      <c r="R21" s="113" t="b">
        <f>IF(C20="Z",B20,IF(C20="A",B20-1/24,IF(C20="B",B20-2/24,IF(C20="C",B20-3/24,IF(C20="D",B20-4/24,IF(C20="E",B20-5/24,S21))))))</f>
        <v>0</v>
      </c>
      <c r="S21" s="113" t="b">
        <f>IF(C20="F",B20-6/24,IF(C20="G",B20-7/24,IF(C20="H",B20-8/24,IF(C20="I",B20-9/24,IF(C20="K",B20-10/24,IF(C20="L",B20-11/24,T21))))))</f>
        <v>0</v>
      </c>
      <c r="T21" s="113" t="b">
        <f>IF(C20="M",B20-12/24,IF(C20="N",B20+1/24,IF(C20="O",B20+2/24,IF(C20="P",B20+3/24,IF(C20="Q",B20+4/24,IF(C20="R",B20+5/24,U21))))))</f>
        <v>0</v>
      </c>
      <c r="U21" s="113" t="b">
        <f>IF(C20="S",B20+6/24,IF(C20="T",B20+7/24,IF(C20="U",B20+8/24,IF(C20="V",B20+9/24,IF(C20="W",B20+10/24,V21)))))</f>
        <v>0</v>
      </c>
      <c r="V21" s="113" t="b">
        <f>IF(C20="X",B20+11/24,IF(C20="Y",B20+12/24))</f>
        <v>0</v>
      </c>
      <c r="W21" s="154"/>
      <c r="X21" s="119"/>
      <c r="Y21" s="119"/>
      <c r="Z21" s="119"/>
      <c r="AA21" s="119"/>
    </row>
    <row r="22" spans="1:27" ht="15" customHeight="1">
      <c r="A22" s="142"/>
      <c r="B22" s="143"/>
      <c r="C22" s="144"/>
      <c r="D22" s="145"/>
      <c r="E22" s="145"/>
      <c r="F22" s="146" t="b">
        <f>IF(ABS(L24-L21)&lt;180,IF(OR(L20=L23,L21=L24),N22,N21),IF(OR(L20=L23,L21=L24),N20,O21))</f>
        <v>0</v>
      </c>
      <c r="G22" s="147">
        <f>IF(L20=L23,IF(ABS(L24-L21)&gt;180,COS(L23*PI()/180)*((360-ABS(L24-L21))*60),ABS(COS(L23*PI()/180)*((L24-L21)*60))),IF(ABS(L24-L21)&gt;180,P21,P20))</f>
        <v>0</v>
      </c>
      <c r="H22" s="148"/>
      <c r="I22" s="149">
        <f>TIME(G22/K22,((G22/K22)-INT(G22/K22))*60,(((((G22/K22)*60)-INT((G22/K22)*60))*100)*6)/10)</f>
        <v>0</v>
      </c>
      <c r="J22" s="148">
        <f>IF(G22/K22&lt;24,"",INT((G22/K22)/24))</f>
      </c>
      <c r="K22" s="150">
        <f>IF(L4=2,"",K19)</f>
        <v>3.789</v>
      </c>
      <c r="L22" s="155">
        <f>IF(L19=1,1,0)</f>
        <v>1</v>
      </c>
      <c r="M22" s="105"/>
      <c r="N22" s="104" t="b">
        <f>IF(AND(L20=L23,L21&gt;L24),90,IF(AND(L20=L23,L21&lt;L24),270,IF(AND(L20&gt;L23,L21=L24),180,IF(AND(L20&lt;L23,L21=L24),0))))</f>
        <v>0</v>
      </c>
      <c r="O22" s="105"/>
      <c r="P22" s="105"/>
      <c r="Q22" s="105">
        <f>B20+I22+INT((G22/K22)/24)</f>
        <v>0</v>
      </c>
      <c r="R22" s="113"/>
      <c r="S22" s="113"/>
      <c r="T22" s="113"/>
      <c r="U22" s="113"/>
      <c r="V22" s="113"/>
      <c r="W22" s="151"/>
      <c r="X22" s="156"/>
      <c r="Y22" s="119"/>
      <c r="Z22" s="119"/>
      <c r="AA22" s="119"/>
    </row>
    <row r="23" spans="1:28" ht="15" customHeight="1">
      <c r="A23" s="137"/>
      <c r="B23" s="70">
        <f>IF(C23="A",R23+1/24,IF(C23="B",R23+2/24,IF(C23="C",R23+3/24,IF(C23="D",R23+4/24,IF(C23="E",R23-5/24,IF(C23="F",R23+6/24,IF(C23="G",R23+7/24,S23)))))))</f>
        <v>0</v>
      </c>
      <c r="C23" s="73" t="b">
        <f>X23</f>
        <v>0</v>
      </c>
      <c r="D23" s="152">
        <v>0</v>
      </c>
      <c r="E23" s="20" t="s">
        <v>16</v>
      </c>
      <c r="F23" s="153"/>
      <c r="G23" s="14"/>
      <c r="H23" s="139">
        <f>ROUND(H20-G22,2)</f>
        <v>0</v>
      </c>
      <c r="I23" s="21"/>
      <c r="J23" s="139"/>
      <c r="K23" s="140"/>
      <c r="L23" s="104">
        <f>IF(D23="PASSES",48.3698,IF(E23="N",(((((D23/10000)-INT(D23/10000))/6)*10)+(INT(D23/10000))),-(((((D23/10000)-INT(D23/10000))/6)*10)+(INT(D23/10000)))))</f>
        <v>0</v>
      </c>
      <c r="M23" s="104" t="e">
        <f>ROUND(DEGREES(ATAN(-(L27-L24)/((DEGREES(LN(TAN((PI()/4)+(L26/2)*PI()/180)))-(DEGREES(LN(TAN((PI()/4)+(L23/2)*PI()/180)))))))),1)</f>
        <v>#DIV/0!</v>
      </c>
      <c r="N23" s="104" t="b">
        <f>IF(AND(L23=L26,L24&gt;L27),270,IF(AND(L23=L26,L24&lt;L27),90,IF(AND(L23&gt;L26,L24=L27),180,IF(AND(L23&lt;L26,L24=L27),0))))</f>
        <v>0</v>
      </c>
      <c r="O23" s="104" t="e">
        <f>ABS(ROUND(DEGREES(ATAN(-((360-ABS(L27-L24))/((DEGREES(LN(TAN((PI()/4)+(L26/2)*PI()/180))))-(DEGREES(LN(TAN((PI()/4)+(L23/2)*PI()/180)))))))),1))</f>
        <v>#DIV/0!</v>
      </c>
      <c r="P23" s="104" t="e">
        <f>ROUND(((60*ABS((L26-L23)))/COS((M23*PI()/180))),2)</f>
        <v>#DIV/0!</v>
      </c>
      <c r="Q23" s="104"/>
      <c r="R23" s="53">
        <f>R21+I22+INT((G22/K22)/24)</f>
        <v>0</v>
      </c>
      <c r="S23" s="53">
        <f>IF(C23="H",R23+8/24,IF(C23="I",R23+9/24,IF(C23="K",R23+10/24,IF(C23="L",R23+11/24,IF(C23="M",R23+12/24,IF(C23="N",R23-1/24,IF(C23="O",R23-2/24,IF(C23="P",R23-3/24,T23))))))))</f>
        <v>0</v>
      </c>
      <c r="T23" s="113">
        <f>IF(C23="Q",R23-4/24,IF(C23="R",R23-5/24,IF(C23="S",R23-6/24,IF(C23="T",R23-7/24,IF(C23="U",R23-8/24,IF(C23="V",R23-9/24,IF(C23="W",R23-10/24,U23)))))))</f>
        <v>0</v>
      </c>
      <c r="U23" s="113">
        <f>IF(C23="X",R23-11/24,IF(C23="Y",R23-12/24,R23))</f>
        <v>0</v>
      </c>
      <c r="V23" s="113"/>
      <c r="W23" s="154"/>
      <c r="X23" s="119" t="b">
        <f>IF(AND(7.5&gt;L24,L24&gt;0),"Z",IF(AND(22.5&gt;L24,L24&gt;7.5),"N",IF(AND(37.5&gt;L24,L24&gt;22.5),"O",IF(AND(52.5&gt;L24,L24&gt;37.5),"P",IF(AND(67.5&gt;L24,L24&gt;52.5),"Q",IF(AND(82.5&gt;L24,L24&gt;67.5),"R",IF(AND(97.5&gt;L24,L24&gt;82.5),"S",Y23)))))))</f>
        <v>0</v>
      </c>
      <c r="Y23" s="119" t="b">
        <f>IF(AND(112.5&gt;L24,L24&gt;97.5),"T",IF(AND(127.5&gt;L24,L24&gt;112.5),"U",IF(AND(142.5&gt;L24,L24&gt;127.5),"V",IF(AND(157.5&gt;L24,L24&gt;142.5),"W",IF(AND(172.5&gt;L24,L24&gt;157.5),"X",IF(AND(180&gt;L24,L24&gt;172.5),"Y",Z23))))))</f>
        <v>0</v>
      </c>
      <c r="Z23" s="119" t="b">
        <f>IF(AND(0&gt;L24,L24&gt;-7.5),"Z",IF(AND(-7.5&gt;L24,L24&gt;-22.5),"A",IF(AND(-22.5&gt;L24,L24&gt;-37.5),"B",IF(AND(-37.5&gt;L24,L24&gt;-52.5),"C",IF(AND(-52.5&gt;L24,L24&gt;-67.5),"D",IF(AND(-67.5&gt;L24,L24&gt;-82.5),"E",IF(AND(-82.5&gt;L24,L24&gt;-97.5),"F",AA23)))))))</f>
        <v>0</v>
      </c>
      <c r="AA23" s="119" t="b">
        <f>IF(AND(-97.5&gt;L24,L24&gt;-112.5),"G",IF(AND(-12.5&gt;L24,L24&gt;-127.5),"H",IF(AND(-127.5&gt;L24,L24&gt;-142.5),"I",IF(AND(-142.5&gt;L24,L24&gt;-157.5),"K",IF(AND(-157.5&gt;L24,L24&gt;-172.5),"L",IF(AND(-172.5&gt;L24,L24&gt;-180),"M"))))))</f>
        <v>0</v>
      </c>
      <c r="AB23" s="97">
        <v>5</v>
      </c>
    </row>
    <row r="24" spans="1:27" ht="15" customHeight="1" thickBot="1">
      <c r="A24" s="157"/>
      <c r="B24" s="158"/>
      <c r="C24" s="159"/>
      <c r="D24" s="160">
        <v>0</v>
      </c>
      <c r="E24" s="161" t="s">
        <v>17</v>
      </c>
      <c r="F24" s="162"/>
      <c r="G24" s="163"/>
      <c r="H24" s="164"/>
      <c r="I24" s="165"/>
      <c r="J24" s="164"/>
      <c r="K24" s="166"/>
      <c r="L24" s="104">
        <f>IF(D23="PASSES",4.4875,IF(E24="W",(((((D24/10000)-INT(D24/10000))/6)*10)+(INT(D24/10000))),-(((((D24/10000)-INT(D24/10000))/6)*10)+(INT(D24/10000)))))</f>
        <v>0</v>
      </c>
      <c r="M24" s="104" t="e">
        <f>ABS(M23)</f>
        <v>#DIV/0!</v>
      </c>
      <c r="N24" s="104">
        <f>IF(AND(L23&gt;L26,L24&gt;L27),180-M24,IF(AND(L23&gt;L26,L24&lt;L27),180+M24,IF(AND(L23&lt;L26,L24&gt;L27),M24,IF(AND(L23&lt;L26,L24&lt;L27),360-M24,))))</f>
        <v>0</v>
      </c>
      <c r="O24" s="104">
        <f>IF(AND(L23&gt;L26,L24&gt;L27),180+O23,IF(AND(L23&gt;L26,L24&lt;L27),90+O23,IF(AND(L23&lt;L26,L24&gt;L27),270+O23,IF(AND(L23&lt;L26,L24&lt;L27),O23,))))</f>
        <v>0</v>
      </c>
      <c r="P24" s="104">
        <f>ABS(ROUND(((60*ABS((L26-L23)))/COS((O24*PI()/180))),2))</f>
        <v>0</v>
      </c>
      <c r="Q24" s="104"/>
      <c r="R24" s="113" t="b">
        <f>IF(C23="Z",B23,IF(C23="A",B23-1/24,IF(C23="B",B23-2/24,IF(C23="C",B23-3/24,IF(C23="D",B23-4/24,IF(C23="E",B23-5/24,S24))))))</f>
        <v>0</v>
      </c>
      <c r="S24" s="113" t="b">
        <f>IF(C23="F",B23-6/24,IF(C23="G",B23-7/24,IF(C23="H",B23-8/24,IF(C23="I",B23-9/24,IF(C23="K",B23-10/24,IF(C23="L",B23-11/24,T24))))))</f>
        <v>0</v>
      </c>
      <c r="T24" s="113" t="b">
        <f>IF(C23="M",B23-12/24,IF(C23="N",B23+1/24,IF(C23="O",B23+2/24,IF(C23="P",B23+3/24,IF(C23="Q",B23+4/24,IF(C23="R",B23+5/24,U24))))))</f>
        <v>0</v>
      </c>
      <c r="U24" s="113" t="b">
        <f>IF(C23="S",B23+6/24,IF(C23="T",B23+7/24,IF(C23="U",B23+8/24,IF(C23="V",B23+9/24,IF(C23="W",B23+10/24,V24)))))</f>
        <v>0</v>
      </c>
      <c r="V24" s="113" t="b">
        <f>IF(C23="X",B23+11/24,IF(C23="Y",B23+12/24))</f>
        <v>0</v>
      </c>
      <c r="W24" s="167"/>
      <c r="X24" s="119"/>
      <c r="Y24" s="119"/>
      <c r="Z24" s="119"/>
      <c r="AA24" s="119"/>
    </row>
    <row r="25" spans="1:27" ht="15" customHeight="1">
      <c r="A25" s="14"/>
      <c r="B25" s="53"/>
      <c r="C25" s="53"/>
      <c r="D25" s="20"/>
      <c r="E25" s="20"/>
      <c r="F25" s="168"/>
      <c r="G25" s="14"/>
      <c r="H25" s="14"/>
      <c r="I25" s="21"/>
      <c r="J25" s="14"/>
      <c r="K25" s="14"/>
      <c r="L25" s="155">
        <f>IF(L22=1,1,0)</f>
        <v>1</v>
      </c>
      <c r="M25" s="105"/>
      <c r="N25" s="104" t="b">
        <f>IF(AND(L23=L26,L24&gt;L27),90,IF(AND(L23=L26,L24&lt;L27),270,IF(AND(L23&gt;L26,L24=L27),180,IF(AND(L23&lt;L26,L24=L27),0))))</f>
        <v>0</v>
      </c>
      <c r="O25" s="105"/>
      <c r="P25" s="105"/>
      <c r="Q25" s="105" t="e">
        <f>B23+I25+INT((G25/K25)/24)</f>
        <v>#DIV/0!</v>
      </c>
      <c r="R25" s="113"/>
      <c r="S25" s="113"/>
      <c r="T25" s="113"/>
      <c r="U25" s="113"/>
      <c r="V25" s="113"/>
      <c r="W25" s="169"/>
      <c r="X25" s="119"/>
      <c r="Y25" s="119"/>
      <c r="Z25" s="119"/>
      <c r="AA25" s="119"/>
    </row>
    <row r="26" spans="1:28" ht="12.75">
      <c r="A26" s="14"/>
      <c r="B26" s="178" t="s">
        <v>0</v>
      </c>
      <c r="C26" s="97"/>
      <c r="D26" s="7"/>
      <c r="E26" s="7"/>
      <c r="F26" s="7"/>
      <c r="G26" s="7"/>
      <c r="H26" s="14"/>
      <c r="I26" s="21"/>
      <c r="J26" s="14"/>
      <c r="K26" s="14"/>
      <c r="L26" s="104">
        <f>IF(D26="PASSES",48.3698,IF(E26="N",(((((D26/10000)-INT(D26/10000))/6)*10)+(INT(D26/10000))),-(((((D26/10000)-INT(D26/10000))/6)*10)+(INT(D26/10000)))))</f>
        <v>0</v>
      </c>
      <c r="M26" s="104" t="e">
        <f>ROUND(DEGREES(ATAN(-(L30-L27)/((DEGREES(LN(TAN((PI()/4)+(L29/2)*PI()/180)))-(DEGREES(LN(TAN((PI()/4)+(L26/2)*PI()/180)))))))),1)</f>
        <v>#VALUE!</v>
      </c>
      <c r="N26" s="104" t="e">
        <f>IF(AND(L26=L29,L27&gt;L30),270,IF(AND(L26=L29,L27&lt;L30),90,IF(AND(L26&gt;L29,L27=L30),180,IF(AND(L26&lt;L29,L27=L30),0))))</f>
        <v>#VALUE!</v>
      </c>
      <c r="O26" s="104" t="e">
        <f>ABS(ROUND(DEGREES(ATAN(-((360-ABS(L30-L27))/((DEGREES(LN(TAN((PI()/4)+(L29/2)*PI()/180))))-(DEGREES(LN(TAN((PI()/4)+(L26/2)*PI()/180)))))))),1))</f>
        <v>#VALUE!</v>
      </c>
      <c r="P26" s="104" t="e">
        <f>ROUND(((60*ABS((L29-L26)))/COS((M26*PI()/180))),2)</f>
        <v>#VALUE!</v>
      </c>
      <c r="Q26" s="104"/>
      <c r="R26" s="53" t="e">
        <f>R24+I25+INT((G25/K25)/24)</f>
        <v>#DIV/0!</v>
      </c>
      <c r="S26" s="53" t="e">
        <f>IF(C27="H",R26+8/24,IF(C27="I",R26+9/24,IF(C27="K",R26+10/24,IF(C27="L",R26+11/24,IF(C27="M",R26+12/24,IF(C27="N",R26-1/24,IF(C27="O",R26-2/24,IF(C27="P",R26-3/24,T26))))))))</f>
        <v>#DIV/0!</v>
      </c>
      <c r="T26" s="113" t="e">
        <f>IF(C27="Q",R26-4/24,IF(C27="R",R26-5/24,IF(C27="S",R26-6/24,IF(C27="T",R26-7/24,IF(C27="U",R26-8/24,IF(C27="V",R26-9/24,IF(C27="W",R26-10/24,U26)))))))</f>
        <v>#DIV/0!</v>
      </c>
      <c r="U26" s="113" t="e">
        <f>IF(C27="X",R26-11/24,IF(C27="Y",R26-12/24,R26))</f>
        <v>#DIV/0!</v>
      </c>
      <c r="V26" s="113"/>
      <c r="W26" s="9"/>
      <c r="X26" s="119" t="b">
        <f>IF(AND(7.5&gt;L27,L27&gt;0),"Z",IF(AND(22.5&gt;L27,L27&gt;7.5),"N",IF(AND(37.5&gt;L27,L27&gt;22.5),"O",IF(AND(52.5&gt;L27,L27&gt;37.5),"P",IF(AND(67.5&gt;L27,L27&gt;52.5),"Q",IF(AND(82.5&gt;L27,L27&gt;67.5),"R",IF(AND(97.5&gt;L27,L27&gt;82.5),"S",Y26)))))))</f>
        <v>0</v>
      </c>
      <c r="Y26" s="119" t="b">
        <f>IF(AND(112.5&gt;L27,L27&gt;97.5),"T",IF(AND(127.5&gt;L27,L27&gt;112.5),"U",IF(AND(142.5&gt;L27,L27&gt;127.5),"V",IF(AND(157.5&gt;L27,L27&gt;142.5),"W",IF(AND(172.5&gt;L27,L27&gt;157.5),"X",IF(AND(180&gt;L27,L27&gt;172.5),"Y",Z26))))))</f>
        <v>0</v>
      </c>
      <c r="Z26" s="119" t="b">
        <f>IF(AND(0&gt;L27,L27&gt;-7.5),"Z",IF(AND(-7.5&gt;L27,L27&gt;-22.5),"A",IF(AND(-22.5&gt;L27,L27&gt;-37.5),"B",IF(AND(-37.5&gt;L27,L27&gt;-52.5),"C",IF(AND(-52.5&gt;L27,L27&gt;-67.5),"D",IF(AND(-67.5&gt;L27,L27&gt;-82.5),"E",IF(AND(-82.5&gt;L27,L27&gt;-97.5),"F",AA26)))))))</f>
        <v>0</v>
      </c>
      <c r="AA26" s="119" t="b">
        <f>IF(AND(-97.5&gt;L27,L27&gt;-112.5),"G",IF(AND(-12.5&gt;L27,L27&gt;-127.5),"H",IF(AND(-127.5&gt;L27,L27&gt;-142.5),"I",IF(AND(-142.5&gt;L27,L27&gt;-157.5),"K",IF(AND(-157.5&gt;L27,L27&gt;-172.5),"L",IF(AND(-172.5&gt;L27,L27&gt;-180),"M"))))))</f>
        <v>0</v>
      </c>
      <c r="AB26" s="97">
        <v>6</v>
      </c>
    </row>
    <row r="27" spans="1:27" ht="12.75">
      <c r="A27" s="14"/>
      <c r="B27" s="178"/>
      <c r="C27" s="180" t="s">
        <v>21</v>
      </c>
      <c r="D27" s="7"/>
      <c r="E27" s="7"/>
      <c r="F27" s="7"/>
      <c r="G27" s="7"/>
      <c r="H27" s="14"/>
      <c r="I27" s="21"/>
      <c r="J27" s="14"/>
      <c r="K27" s="14"/>
      <c r="L27" s="104">
        <f>IF(D26="PASSES",4.4875,IF(E27="W",(((((D27/10000)-INT(D27/10000))/6)*10)+(INT(D27/10000))),-(((((D27/10000)-INT(D27/10000))/6)*10)+(INT(D27/10000)))))</f>
        <v>0</v>
      </c>
      <c r="M27" s="104" t="e">
        <f>ABS(M26)</f>
        <v>#VALUE!</v>
      </c>
      <c r="N27" s="104" t="e">
        <f>IF(AND(L26&gt;L29,L27&gt;L30),180-M27,IF(AND(L26&gt;L29,L27&lt;L30),180+M27,IF(AND(L26&lt;L29,L27&gt;L30),M27,IF(AND(L26&lt;L29,L27&lt;L30),360-M27,))))</f>
        <v>#VALUE!</v>
      </c>
      <c r="O27" s="104" t="e">
        <f>IF(AND(L26&gt;L29,L27&gt;L30),180+O26,IF(AND(L26&gt;L29,L27&lt;L30),90+O26,IF(AND(L26&lt;L29,L27&gt;L30),270+O26,IF(AND(L26&lt;L29,L27&lt;L30),O26,))))</f>
        <v>#VALUE!</v>
      </c>
      <c r="P27" s="104" t="e">
        <f>ABS(ROUND(((60*ABS((L29-L26)))/COS((O27*PI()/180))),2))</f>
        <v>#VALUE!</v>
      </c>
      <c r="Q27" s="104"/>
      <c r="R27" s="113" t="b">
        <f>IF(C27="Z",B26,IF(C27="A",B26-1/24,IF(C27="B",B26-2/24,IF(C27="C",B26-3/24,IF(C27="D",B26-4/24,IF(C27="E",B26-5/24,S27))))))</f>
        <v>0</v>
      </c>
      <c r="S27" s="113" t="b">
        <f>IF(C27="F",B26-6/24,IF(C27="G",B26-7/24,IF(C27="H",B26-8/24,IF(C27="I",B26-9/24,IF(C27="K",B26-10/24,IF(C27="L",B26-11/24,T27))))))</f>
        <v>0</v>
      </c>
      <c r="T27" s="113" t="b">
        <f>IF(C27="M",B26-12/24,IF(C27="N",B26+1/24,IF(C27="O",B26+2/24,IF(C27="P",B26+3/24,IF(C27="Q",B26+4/24,IF(C27="R",B26+5/24,U27))))))</f>
        <v>0</v>
      </c>
      <c r="U27" s="113" t="b">
        <f>IF(C27="S",B26+6/24,IF(C27="T",B26+7/24,IF(C27="U",B26+8/24,IF(C27="V",B26+9/24,IF(C27="W",B26+10/24,V27)))))</f>
        <v>0</v>
      </c>
      <c r="V27" s="113" t="b">
        <f>IF(C27="X",B26+11/24,IF(C27="Y",B26+12/24))</f>
        <v>0</v>
      </c>
      <c r="W27" s="9"/>
      <c r="X27" s="119"/>
      <c r="Y27" s="119"/>
      <c r="Z27" s="119"/>
      <c r="AA27" s="119"/>
    </row>
    <row r="28" spans="1:27" ht="12.75">
      <c r="A28" s="179" t="s">
        <v>22</v>
      </c>
      <c r="B28" s="178" t="s">
        <v>23</v>
      </c>
      <c r="C28" s="7"/>
      <c r="E28" s="7"/>
      <c r="F28" s="7"/>
      <c r="G28" s="7"/>
      <c r="H28" s="14"/>
      <c r="I28" s="21"/>
      <c r="J28" s="14"/>
      <c r="K28" s="14"/>
      <c r="L28" s="155">
        <f>IF(L25=1,1,0)</f>
        <v>1</v>
      </c>
      <c r="M28" s="105"/>
      <c r="N28" s="104" t="e">
        <f>IF(AND(L26=L29,L27&gt;L30),90,IF(AND(L26=L29,L27&lt;L30),270,IF(AND(L26&gt;L29,L27=L30),180,IF(AND(L26&lt;L29,L27=L30),0))))</f>
        <v>#VALUE!</v>
      </c>
      <c r="O28" s="105"/>
      <c r="P28" s="105"/>
      <c r="Q28" s="105" t="e">
        <f>B26+I28+INT((G28/K28)/24)</f>
        <v>#VALUE!</v>
      </c>
      <c r="R28" s="113"/>
      <c r="S28" s="113"/>
      <c r="T28" s="113"/>
      <c r="U28" s="113"/>
      <c r="V28" s="113"/>
      <c r="W28" s="9"/>
      <c r="X28" s="119"/>
      <c r="Y28" s="119"/>
      <c r="Z28" s="119"/>
      <c r="AA28" s="119"/>
    </row>
    <row r="29" spans="1:28" ht="12.75">
      <c r="A29" s="7"/>
      <c r="B29" s="7" t="s">
        <v>24</v>
      </c>
      <c r="C29" s="7"/>
      <c r="E29" s="7"/>
      <c r="F29" s="7"/>
      <c r="G29" s="7"/>
      <c r="H29" s="14"/>
      <c r="I29" s="21"/>
      <c r="J29" s="14"/>
      <c r="K29" s="14"/>
      <c r="L29" s="104">
        <f>IF(C29="PASSES",48.3698,IF(E29="N",(((((C29/10000)-INT(C29/10000))/6)*10)+(INT(C29/10000))),-(((((C29/10000)-INT(C29/10000))/6)*10)+(INT(C29/10000)))))</f>
        <v>0</v>
      </c>
      <c r="M29" s="104" t="e">
        <f>ROUND(DEGREES(ATAN(-(L33-L30)/((DEGREES(LN(TAN((PI()/4)+(L32/2)*PI()/180)))-(DEGREES(LN(TAN((PI()/4)+(L29/2)*PI()/180)))))))),1)</f>
        <v>#VALUE!</v>
      </c>
      <c r="N29" s="104" t="e">
        <f>IF(AND(L29=L32,L30&gt;L33),270,IF(AND(L29=L32,L30&lt;L33),90,IF(AND(L29&gt;L32,L30=L33),180,IF(AND(L29&lt;L32,L30=L33),0))))</f>
        <v>#VALUE!</v>
      </c>
      <c r="O29" s="104" t="e">
        <f>ABS(ROUND(DEGREES(ATAN(-((360-ABS(L33-L30))/((DEGREES(LN(TAN((PI()/4)+(L32/2)*PI()/180))))-(DEGREES(LN(TAN((PI()/4)+(L29/2)*PI()/180)))))))),1))</f>
        <v>#VALUE!</v>
      </c>
      <c r="P29" s="104" t="e">
        <f>ROUND(((60*ABS((L32-L29)))/COS((M29*PI()/180))),2)</f>
        <v>#VALUE!</v>
      </c>
      <c r="Q29" s="104"/>
      <c r="R29" s="53" t="e">
        <f>R27+I28+INT((G28/K28)/24)</f>
        <v>#DIV/0!</v>
      </c>
      <c r="S29" s="53" t="e">
        <f>IF(B29="H",R29+8/24,IF(B29="I",R29+9/24,IF(B29="K",R29+10/24,IF(B29="L",R29+11/24,IF(B29="M",R29+12/24,IF(B29="N",R29-1/24,IF(B29="O",R29-2/24,IF(B29="P",R29-3/24,T29))))))))</f>
        <v>#DIV/0!</v>
      </c>
      <c r="T29" s="113" t="e">
        <f>IF(B29="Q",R29-4/24,IF(B29="R",R29-5/24,IF(B29="S",R29-6/24,IF(B29="T",R29-7/24,IF(B29="U",R29-8/24,IF(B29="V",R29-9/24,IF(B29="W",R29-10/24,U29)))))))</f>
        <v>#DIV/0!</v>
      </c>
      <c r="U29" s="113" t="e">
        <f>IF(B29="X",R29-11/24,IF(B29="Y",R29-12/24,R29))</f>
        <v>#DIV/0!</v>
      </c>
      <c r="V29" s="113"/>
      <c r="W29" s="9"/>
      <c r="X29" s="119" t="e">
        <f>IF(AND(7.5&gt;L30,L30&gt;0),"Z",IF(AND(22.5&gt;L30,L30&gt;7.5),"N",IF(AND(37.5&gt;L30,L30&gt;22.5),"O",IF(AND(52.5&gt;L30,L30&gt;37.5),"P",IF(AND(67.5&gt;L30,L30&gt;52.5),"Q",IF(AND(82.5&gt;L30,L30&gt;67.5),"R",IF(AND(97.5&gt;L30,L30&gt;82.5),"S",Y29)))))))</f>
        <v>#VALUE!</v>
      </c>
      <c r="Y29" s="119" t="e">
        <f>IF(AND(112.5&gt;L30,L30&gt;97.5),"T",IF(AND(127.5&gt;L30,L30&gt;112.5),"U",IF(AND(142.5&gt;L30,L30&gt;127.5),"V",IF(AND(157.5&gt;L30,L30&gt;142.5),"W",IF(AND(172.5&gt;L30,L30&gt;157.5),"X",IF(AND(180&gt;L30,L30&gt;172.5),"Y",Z29))))))</f>
        <v>#VALUE!</v>
      </c>
      <c r="Z29" s="119" t="e">
        <f>IF(AND(0&gt;L30,L30&gt;-7.5),"Z",IF(AND(-7.5&gt;L30,L30&gt;-22.5),"A",IF(AND(-22.5&gt;L30,L30&gt;-37.5),"B",IF(AND(-37.5&gt;L30,L30&gt;-52.5),"C",IF(AND(-52.5&gt;L30,L30&gt;-67.5),"D",IF(AND(-67.5&gt;L30,L30&gt;-82.5),"E",IF(AND(-82.5&gt;L30,L30&gt;-97.5),"F",AA29)))))))</f>
        <v>#VALUE!</v>
      </c>
      <c r="AA29" s="119" t="e">
        <f>IF(AND(-97.5&gt;L30,L30&gt;-112.5),"G",IF(AND(-12.5&gt;L30,L30&gt;-127.5),"H",IF(AND(-127.5&gt;L30,L30&gt;-142.5),"I",IF(AND(-142.5&gt;L30,L30&gt;-157.5),"K",IF(AND(-157.5&gt;L30,L30&gt;-172.5),"L",IF(AND(-172.5&gt;L30,L30&gt;-180),"M"))))))</f>
        <v>#VALUE!</v>
      </c>
      <c r="AB29" s="97">
        <v>7</v>
      </c>
    </row>
    <row r="30" spans="1:27" ht="12.75">
      <c r="A30" s="178"/>
      <c r="B30" s="178"/>
      <c r="C30" s="7" t="s">
        <v>25</v>
      </c>
      <c r="E30" s="7"/>
      <c r="F30" s="7"/>
      <c r="G30" s="7"/>
      <c r="H30" s="14"/>
      <c r="I30" s="21"/>
      <c r="J30" s="14"/>
      <c r="K30" s="14"/>
      <c r="L30" s="104" t="e">
        <f>IF(C29="PASSES",4.4875,IF(E30="W",(((((C30/10000)-INT(C30/10000))/6)*10)+(INT(C30/10000))),-(((((C30/10000)-INT(C30/10000))/6)*10)+(INT(C30/10000)))))</f>
        <v>#VALUE!</v>
      </c>
      <c r="M30" s="104" t="e">
        <f>ABS(M29)</f>
        <v>#VALUE!</v>
      </c>
      <c r="N30" s="104" t="e">
        <f>IF(AND(L29&gt;L32,L30&gt;L33),180-M30,IF(AND(L29&gt;L32,L30&lt;L33),180+M30,IF(AND(L29&lt;L32,L30&gt;L33),M30,IF(AND(L29&lt;L32,L30&lt;L33),360-M30,))))</f>
        <v>#VALUE!</v>
      </c>
      <c r="O30" s="104" t="e">
        <f>IF(AND(L29&gt;L32,L30&gt;L33),180+O29,IF(AND(L29&gt;L32,L30&lt;L33),90+O29,IF(AND(L29&lt;L32,L30&gt;L33),270+O29,IF(AND(L29&lt;L32,L30&lt;L33),O29,))))</f>
        <v>#VALUE!</v>
      </c>
      <c r="P30" s="104" t="e">
        <f>ABS(ROUND(((60*ABS((L32-L29)))/COS((O30*PI()/180))),2))</f>
        <v>#VALUE!</v>
      </c>
      <c r="Q30" s="104"/>
      <c r="R30" s="113" t="b">
        <f>IF(B29="Z",A29,IF(B29="A",A29-1/24,IF(B29="B",A29-2/24,IF(B29="C",A29-3/24,IF(B29="D",A29-4/24,IF(B29="E",A29-5/24,S30))))))</f>
        <v>0</v>
      </c>
      <c r="S30" s="113" t="b">
        <f>IF(B29="F",A29-6/24,IF(B29="G",A29-7/24,IF(B29="H",A29-8/24,IF(B29="I",A29-9/24,IF(B29="K",A29-10/24,IF(B29="L",A29-11/24,T30))))))</f>
        <v>0</v>
      </c>
      <c r="T30" s="113" t="b">
        <f>IF(B29="M",A29-12/24,IF(B29="N",A29+1/24,IF(B29="O",A29+2/24,IF(B29="P",A29+3/24,IF(B29="Q",A29+4/24,IF(B29="R",A29+5/24,U30))))))</f>
        <v>0</v>
      </c>
      <c r="U30" s="113" t="b">
        <f>IF(B29="S",A29+6/24,IF(B29="T",A29+7/24,IF(B29="U",A29+8/24,IF(B29="V",A29+9/24,IF(B29="W",A29+10/24,V30)))))</f>
        <v>0</v>
      </c>
      <c r="V30" s="113" t="b">
        <f>IF(B29="X",A29+11/24,IF(B29="Y",A29+12/24))</f>
        <v>0</v>
      </c>
      <c r="W30" s="9"/>
      <c r="X30" s="119"/>
      <c r="Y30" s="119"/>
      <c r="Z30" s="119"/>
      <c r="AA30" s="119"/>
    </row>
    <row r="31" spans="1:27" ht="12.75">
      <c r="A31" s="178"/>
      <c r="B31" s="178"/>
      <c r="C31" s="7" t="s">
        <v>26</v>
      </c>
      <c r="E31" s="7"/>
      <c r="F31" s="7"/>
      <c r="G31" s="7"/>
      <c r="H31" s="14"/>
      <c r="I31" s="21"/>
      <c r="J31" s="14"/>
      <c r="K31" s="14"/>
      <c r="L31" s="155">
        <f>IF(L28=1,1,0)</f>
        <v>1</v>
      </c>
      <c r="M31" s="105"/>
      <c r="N31" s="104" t="e">
        <f>IF(AND(L29=L32,L30&gt;L33),90,IF(AND(L29=L32,L30&lt;L33),270,IF(AND(L29&gt;L32,L30=L33),180,IF(AND(L29&lt;L32,L30=L33),0))))</f>
        <v>#VALUE!</v>
      </c>
      <c r="O31" s="105"/>
      <c r="P31" s="105"/>
      <c r="Q31" s="105" t="e">
        <f>A29+I31+INT((G31/K31)/24)</f>
        <v>#DIV/0!</v>
      </c>
      <c r="R31" s="113"/>
      <c r="S31" s="113"/>
      <c r="T31" s="113"/>
      <c r="U31" s="113"/>
      <c r="V31" s="113"/>
      <c r="W31" s="9"/>
      <c r="X31" s="119"/>
      <c r="Y31" s="119"/>
      <c r="Z31" s="119"/>
      <c r="AA31" s="119"/>
    </row>
    <row r="32" spans="1:28" ht="12.75">
      <c r="A32" s="179" t="s">
        <v>22</v>
      </c>
      <c r="B32" s="178" t="s">
        <v>27</v>
      </c>
      <c r="C32" s="7"/>
      <c r="E32" s="7"/>
      <c r="F32" s="7"/>
      <c r="G32" s="7"/>
      <c r="H32" s="14"/>
      <c r="I32" s="21"/>
      <c r="J32" s="14"/>
      <c r="K32" s="14"/>
      <c r="L32" s="104">
        <f>IF(C32="PASSES",48.3698,IF(E32="N",(((((C32/10000)-INT(C32/10000))/6)*10)+(INT(C32/10000))),-(((((C32/10000)-INT(C32/10000))/6)*10)+(INT(C32/10000)))))</f>
        <v>0</v>
      </c>
      <c r="M32" s="104" t="e">
        <f>ROUND(DEGREES(ATAN(-(L36-L33)/((DEGREES(LN(TAN((PI()/4)+(L35/2)*PI()/180)))-(DEGREES(LN(TAN((PI()/4)+(L32/2)*PI()/180)))))))),1)</f>
        <v>#VALUE!</v>
      </c>
      <c r="N32" s="104" t="e">
        <f>IF(AND(L32=L35,L33&gt;L36),270,IF(AND(L32=L35,L33&lt;L36),90,IF(AND(L32&gt;L35,L33=L36),180,IF(AND(L32&lt;L35,L33=L36),0))))</f>
        <v>#VALUE!</v>
      </c>
      <c r="O32" s="104" t="e">
        <f>ABS(ROUND(DEGREES(ATAN(-((360-ABS(L36-L33))/((DEGREES(LN(TAN((PI()/4)+(L35/2)*PI()/180))))-(DEGREES(LN(TAN((PI()/4)+(L32/2)*PI()/180)))))))),1))</f>
        <v>#VALUE!</v>
      </c>
      <c r="P32" s="104" t="e">
        <f>ROUND(((60*ABS((L35-L32)))/COS((M32*PI()/180))),2)</f>
        <v>#VALUE!</v>
      </c>
      <c r="Q32" s="104"/>
      <c r="R32" s="53" t="e">
        <f>R30+I31+INT((G31/K31)/24)</f>
        <v>#DIV/0!</v>
      </c>
      <c r="S32" s="53" t="e">
        <f>IF(B32="H",R32+8/24,IF(B32="I",R32+9/24,IF(B32="K",R32+10/24,IF(B32="L",R32+11/24,IF(B32="M",R32+12/24,IF(B32="N",R32-1/24,IF(B32="O",R32-2/24,IF(B32="P",R32-3/24,T32))))))))</f>
        <v>#DIV/0!</v>
      </c>
      <c r="T32" s="113" t="e">
        <f>IF(B32="Q",R32-4/24,IF(B32="R",R32-5/24,IF(B32="S",R32-6/24,IF(B32="T",R32-7/24,IF(B32="U",R32-8/24,IF(B32="V",R32-9/24,IF(B32="W",R32-10/24,U32)))))))</f>
        <v>#DIV/0!</v>
      </c>
      <c r="U32" s="113" t="e">
        <f>IF(B32="X",R32-11/24,IF(B32="Y",R32-12/24,R32))</f>
        <v>#DIV/0!</v>
      </c>
      <c r="V32" s="113"/>
      <c r="W32" s="9"/>
      <c r="X32" s="119" t="e">
        <f>IF(AND(7.5&gt;L33,L33&gt;0),"Z",IF(AND(22.5&gt;L33,L33&gt;7.5),"N",IF(AND(37.5&gt;L33,L33&gt;22.5),"O",IF(AND(52.5&gt;L33,L33&gt;37.5),"P",IF(AND(67.5&gt;L33,L33&gt;52.5),"Q",IF(AND(82.5&gt;L33,L33&gt;67.5),"R",IF(AND(97.5&gt;L33,L33&gt;82.5),"S",Y32)))))))</f>
        <v>#VALUE!</v>
      </c>
      <c r="Y32" s="119" t="e">
        <f>IF(AND(112.5&gt;L33,L33&gt;97.5),"T",IF(AND(127.5&gt;L33,L33&gt;112.5),"U",IF(AND(142.5&gt;L33,L33&gt;127.5),"V",IF(AND(157.5&gt;L33,L33&gt;142.5),"W",IF(AND(172.5&gt;L33,L33&gt;157.5),"X",IF(AND(180&gt;L33,L33&gt;172.5),"Y",Z32))))))</f>
        <v>#VALUE!</v>
      </c>
      <c r="Z32" s="119" t="e">
        <f>IF(AND(0&gt;L33,L33&gt;-7.5),"Z",IF(AND(-7.5&gt;L33,L33&gt;-22.5),"A",IF(AND(-22.5&gt;L33,L33&gt;-37.5),"B",IF(AND(-37.5&gt;L33,L33&gt;-52.5),"C",IF(AND(-52.5&gt;L33,L33&gt;-67.5),"D",IF(AND(-67.5&gt;L33,L33&gt;-82.5),"E",IF(AND(-82.5&gt;L33,L33&gt;-97.5),"F",AA32)))))))</f>
        <v>#VALUE!</v>
      </c>
      <c r="AA32" s="119" t="e">
        <f>IF(AND(-97.5&gt;L33,L33&gt;-112.5),"G",IF(AND(-12.5&gt;L33,L33&gt;-127.5),"H",IF(AND(-127.5&gt;L33,L33&gt;-142.5),"I",IF(AND(-142.5&gt;L33,L33&gt;-157.5),"K",IF(AND(-157.5&gt;L33,L33&gt;-172.5),"L",IF(AND(-172.5&gt;L33,L33&gt;-180),"M"))))))</f>
        <v>#VALUE!</v>
      </c>
      <c r="AB32" s="97">
        <v>8</v>
      </c>
    </row>
    <row r="33" spans="1:27" ht="12.75">
      <c r="A33" s="178"/>
      <c r="B33" s="178"/>
      <c r="C33" s="7" t="s">
        <v>28</v>
      </c>
      <c r="E33" s="7" t="s">
        <v>29</v>
      </c>
      <c r="F33" s="7"/>
      <c r="G33" s="7"/>
      <c r="H33" s="14"/>
      <c r="I33" s="21"/>
      <c r="J33" s="14"/>
      <c r="K33" s="14"/>
      <c r="L33" s="104" t="e">
        <f>IF(C32="PASSES",4.4875,IF(E33="W",(((((C33/10000)-INT(C33/10000))/6)*10)+(INT(C33/10000))),-(((((C33/10000)-INT(C33/10000))/6)*10)+(INT(C33/10000)))))</f>
        <v>#VALUE!</v>
      </c>
      <c r="M33" s="104" t="e">
        <f>ABS(M32)</f>
        <v>#VALUE!</v>
      </c>
      <c r="N33" s="104" t="e">
        <f>IF(AND(L32&gt;L35,L33&gt;L36),180-M33,IF(AND(L32&gt;L35,L33&lt;L36),180+M33,IF(AND(L32&lt;L35,L33&gt;L36),M33,IF(AND(L32&lt;L35,L33&lt;L36),360-M33,))))</f>
        <v>#VALUE!</v>
      </c>
      <c r="O33" s="104" t="e">
        <f>IF(AND(L32&gt;L35,L33&gt;L36),180+O32,IF(AND(L32&gt;L35,L33&lt;L36),90+O32,IF(AND(L32&lt;L35,L33&gt;L36),270+O32,IF(AND(L32&lt;L35,L33&lt;L36),O32,))))</f>
        <v>#VALUE!</v>
      </c>
      <c r="P33" s="104" t="e">
        <f>ABS(ROUND(((60*ABS((L35-L32)))/COS((O33*PI()/180))),2))</f>
        <v>#VALUE!</v>
      </c>
      <c r="Q33" s="104"/>
      <c r="R33" s="113" t="b">
        <f>IF(B32="Z",A32,IF(B32="A",A32-1/24,IF(B32="B",A32-2/24,IF(B32="C",A32-3/24,IF(B32="D",A32-4/24,IF(B32="E",A32-5/24,S33))))))</f>
        <v>0</v>
      </c>
      <c r="S33" s="113" t="b">
        <f>IF(B32="F",A32-6/24,IF(B32="G",A32-7/24,IF(B32="H",A32-8/24,IF(B32="I",A32-9/24,IF(B32="K",A32-10/24,IF(B32="L",A32-11/24,T33))))))</f>
        <v>0</v>
      </c>
      <c r="T33" s="113" t="b">
        <f>IF(B32="M",A32-12/24,IF(B32="N",A32+1/24,IF(B32="O",A32+2/24,IF(B32="P",A32+3/24,IF(B32="Q",A32+4/24,IF(B32="R",A32+5/24,U33))))))</f>
        <v>0</v>
      </c>
      <c r="U33" s="113" t="b">
        <f>IF(B32="S",A32+6/24,IF(B32="T",A32+7/24,IF(B32="U",A32+8/24,IF(B32="V",A32+9/24,IF(B32="W",A32+10/24,V33)))))</f>
        <v>0</v>
      </c>
      <c r="V33" s="113" t="b">
        <f>IF(B32="X",A32+11/24,IF(B32="Y",A32+12/24))</f>
        <v>0</v>
      </c>
      <c r="W33" s="9"/>
      <c r="X33" s="119"/>
      <c r="Y33" s="119"/>
      <c r="Z33" s="119"/>
      <c r="AA33" s="119"/>
    </row>
    <row r="34" spans="1:27" ht="12.75">
      <c r="A34" s="178"/>
      <c r="B34" s="178"/>
      <c r="C34" s="7" t="s">
        <v>30</v>
      </c>
      <c r="E34" s="7" t="s">
        <v>31</v>
      </c>
      <c r="F34" s="7"/>
      <c r="G34" s="7"/>
      <c r="H34" s="14"/>
      <c r="I34" s="21"/>
      <c r="J34" s="14"/>
      <c r="K34" s="14"/>
      <c r="L34" s="105">
        <f>IF(L31=1,1,0)</f>
        <v>1</v>
      </c>
      <c r="M34" s="105"/>
      <c r="N34" s="104" t="e">
        <f>IF(AND(L32=L35,L33&gt;L36),90,IF(AND(L32=L35,L33&lt;L36),270,IF(AND(L32&gt;L35,L33=L36),180,IF(AND(L32&lt;L35,L33=L36),0))))</f>
        <v>#VALUE!</v>
      </c>
      <c r="O34" s="105"/>
      <c r="P34" s="105"/>
      <c r="Q34" s="105" t="e">
        <f>A32+I34+INT((G34/K34)/24)</f>
        <v>#VALUE!</v>
      </c>
      <c r="R34" s="113"/>
      <c r="S34" s="113"/>
      <c r="T34" s="113"/>
      <c r="U34" s="113"/>
      <c r="V34" s="113"/>
      <c r="W34" s="9"/>
      <c r="X34" s="119"/>
      <c r="Y34" s="119"/>
      <c r="Z34" s="119"/>
      <c r="AA34" s="119"/>
    </row>
    <row r="35" spans="1:28" ht="12.75">
      <c r="A35" s="179" t="s">
        <v>22</v>
      </c>
      <c r="B35" s="178" t="s">
        <v>32</v>
      </c>
      <c r="C35" s="7"/>
      <c r="E35" s="7"/>
      <c r="F35" s="7"/>
      <c r="G35" s="7" t="s">
        <v>33</v>
      </c>
      <c r="H35" s="14"/>
      <c r="I35" s="21"/>
      <c r="J35" s="14"/>
      <c r="K35" s="14"/>
      <c r="L35" s="104">
        <f>IF(C35="PASSES",48.3698,IF(E35="N",(((((C35/10000)-INT(C35/10000))/6)*10)+(INT(C35/10000))),-(((((C35/10000)-INT(C35/10000))/6)*10)+(INT(C35/10000)))))</f>
        <v>0</v>
      </c>
      <c r="M35" s="104" t="e">
        <f>ROUND(DEGREES(ATAN(-(L39-L36)/((DEGREES(LN(TAN((PI()/4)+(L38/2)*PI()/180)))-(DEGREES(LN(TAN((PI()/4)+(L35/2)*PI()/180)))))))),1)</f>
        <v>#DIV/0!</v>
      </c>
      <c r="N35" s="104" t="b">
        <f>IF(AND(L35=L38,L36&gt;L39),270,IF(AND(L35=L38,L36&lt;L39),90,IF(AND(L35&gt;L38,L36=L39),180,IF(AND(L35&lt;L38,L36=L39),0))))</f>
        <v>0</v>
      </c>
      <c r="O35" s="104" t="e">
        <f>ABS(ROUND(DEGREES(ATAN(-((360-ABS(L39-L36))/((DEGREES(LN(TAN((PI()/4)+(L38/2)*PI()/180))))-(DEGREES(LN(TAN((PI()/4)+(L35/2)*PI()/180)))))))),1))</f>
        <v>#DIV/0!</v>
      </c>
      <c r="P35" s="104" t="e">
        <f>ROUND(((60*ABS((L38-L35)))/COS((M35*PI()/180))),2)</f>
        <v>#DIV/0!</v>
      </c>
      <c r="Q35" s="104"/>
      <c r="R35" s="53" t="e">
        <f>R33+I34+INT((G34/K34)/24)</f>
        <v>#DIV/0!</v>
      </c>
      <c r="S35" s="53" t="e">
        <f>IF(B35="H",R35+8/24,IF(B35="I",R35+9/24,IF(B35="K",R35+10/24,IF(B35="L",R35+11/24,IF(B35="M",R35+12/24,IF(B35="N",R35-1/24,IF(B35="O",R35-2/24,IF(B35="P",R35-3/24,T35))))))))</f>
        <v>#DIV/0!</v>
      </c>
      <c r="T35" s="113" t="e">
        <f>IF(B35="Q",R35-4/24,IF(B35="R",R35-5/24,IF(B35="S",R35-6/24,IF(B35="T",R35-7/24,IF(B35="U",R35-8/24,IF(B35="V",R35-9/24,IF(B35="W",R35-10/24,U35)))))))</f>
        <v>#DIV/0!</v>
      </c>
      <c r="U35" s="113" t="e">
        <f>IF(B35="X",R35-11/24,IF(B35="Y",R35-12/24,R35))</f>
        <v>#DIV/0!</v>
      </c>
      <c r="V35" s="113"/>
      <c r="W35" s="9"/>
      <c r="X35" s="119" t="b">
        <f>IF(AND(7.5&gt;L36,L36&gt;0),"Z",IF(AND(22.5&gt;L36,L36&gt;7.5),"N",IF(AND(37.5&gt;L36,L36&gt;22.5),"O",IF(AND(52.5&gt;L36,L36&gt;37.5),"P",IF(AND(67.5&gt;L36,L36&gt;52.5),"Q",IF(AND(82.5&gt;L36,L36&gt;67.5),"R",IF(AND(97.5&gt;L36,L36&gt;82.5),"S",Y35)))))))</f>
        <v>0</v>
      </c>
      <c r="Y35" s="119" t="b">
        <f>IF(AND(112.5&gt;L36,L36&gt;97.5),"T",IF(AND(127.5&gt;L36,L36&gt;112.5),"U",IF(AND(142.5&gt;L36,L36&gt;127.5),"V",IF(AND(157.5&gt;L36,L36&gt;142.5),"W",IF(AND(172.5&gt;L36,L36&gt;157.5),"X",IF(AND(180&gt;L36,L36&gt;172.5),"Y",Z35))))))</f>
        <v>0</v>
      </c>
      <c r="Z35" s="119" t="b">
        <f>IF(AND(0&gt;L36,L36&gt;-7.5),"Z",IF(AND(-7.5&gt;L36,L36&gt;-22.5),"A",IF(AND(-22.5&gt;L36,L36&gt;-37.5),"B",IF(AND(-37.5&gt;L36,L36&gt;-52.5),"C",IF(AND(-52.5&gt;L36,L36&gt;-67.5),"D",IF(AND(-67.5&gt;L36,L36&gt;-82.5),"E",IF(AND(-82.5&gt;L36,L36&gt;-97.5),"F",AA35)))))))</f>
        <v>0</v>
      </c>
      <c r="AA35" s="119" t="b">
        <f>IF(AND(-97.5&gt;L36,L36&gt;-112.5),"G",IF(AND(-12.5&gt;L36,L36&gt;-127.5),"H",IF(AND(-127.5&gt;L36,L36&gt;-142.5),"I",IF(AND(-142.5&gt;L36,L36&gt;-157.5),"K",IF(AND(-157.5&gt;L36,L36&gt;-172.5),"L",IF(AND(-172.5&gt;L36,L36&gt;-180),"M"))))))</f>
        <v>0</v>
      </c>
      <c r="AB35" s="97">
        <v>9</v>
      </c>
    </row>
    <row r="36" spans="1:27" ht="12.75">
      <c r="A36" s="14"/>
      <c r="B36" s="53"/>
      <c r="C36" s="53"/>
      <c r="D36" s="57"/>
      <c r="E36" s="20"/>
      <c r="F36" s="168"/>
      <c r="G36" s="14"/>
      <c r="H36" s="14"/>
      <c r="I36" s="21"/>
      <c r="J36" s="14"/>
      <c r="K36" s="14"/>
      <c r="L36" s="104">
        <f>IF(C35="PASSES",4.4875,IF(E36="W",(((((D36/10000)-INT(D36/10000))/6)*10)+(INT(D36/10000))),-(((((D36/10000)-INT(D36/10000))/6)*10)+(INT(D36/10000)))))</f>
        <v>0</v>
      </c>
      <c r="M36" s="104" t="e">
        <f>ABS(M35)</f>
        <v>#DIV/0!</v>
      </c>
      <c r="N36" s="104">
        <f>IF(AND(L35&gt;L38,L36&gt;L39),180-M36,IF(AND(L35&gt;L38,L36&lt;L39),180+M36,IF(AND(L35&lt;L38,L36&gt;L39),M36,IF(AND(L35&lt;L38,L36&lt;L39),360-M36,))))</f>
        <v>0</v>
      </c>
      <c r="O36" s="104">
        <f>IF(AND(L35&gt;L38,L36&gt;L39),180+O35,IF(AND(L35&gt;L38,L36&lt;L39),90+O35,IF(AND(L35&lt;L38,L36&gt;L39),270+O35,IF(AND(L35&lt;L38,L36&lt;L39),O35,))))</f>
        <v>0</v>
      </c>
      <c r="P36" s="104">
        <f>ABS(ROUND(((60*ABS((L38-L35)))/COS((O36*PI()/180))),2))</f>
        <v>0</v>
      </c>
      <c r="Q36" s="104"/>
      <c r="R36" s="113" t="b">
        <f>IF(B35="Z",A35,IF(B35="A",A35-1/24,IF(B35="B",A35-2/24,IF(B35="C",A35-3/24,IF(B35="D",A35-4/24,IF(B35="E",A35-5/24,S36))))))</f>
        <v>0</v>
      </c>
      <c r="S36" s="113" t="b">
        <f>IF(B35="F",A35-6/24,IF(B35="G",A35-7/24,IF(B35="H",A35-8/24,IF(B35="I",A35-9/24,IF(B35="K",A35-10/24,IF(B35="L",A35-11/24,T36))))))</f>
        <v>0</v>
      </c>
      <c r="T36" s="113" t="b">
        <f>IF(B35="M",A35-12/24,IF(B35="N",A35+1/24,IF(B35="O",A35+2/24,IF(B35="P",A35+3/24,IF(B35="Q",A35+4/24,IF(B35="R",A35+5/24,U36))))))</f>
        <v>0</v>
      </c>
      <c r="U36" s="113" t="b">
        <f>IF(B35="S",A35+6/24,IF(B35="T",A35+7/24,IF(B35="U",A35+8/24,IF(B35="V",A35+9/24,IF(B35="W",A35+10/24,V36)))))</f>
        <v>0</v>
      </c>
      <c r="V36" s="113" t="b">
        <f>IF(B35="X",A35+11/24,IF(B35="Y",A35+12/24))</f>
        <v>0</v>
      </c>
      <c r="W36" s="169"/>
      <c r="X36" s="119"/>
      <c r="Y36" s="119"/>
      <c r="Z36" s="119"/>
      <c r="AA36" s="119"/>
    </row>
    <row r="37" spans="1:27" ht="15" customHeight="1">
      <c r="A37" s="14"/>
      <c r="B37" s="53"/>
      <c r="C37" s="53"/>
      <c r="D37" s="20"/>
      <c r="E37" s="20"/>
      <c r="F37" s="168"/>
      <c r="G37" s="14"/>
      <c r="H37" s="14"/>
      <c r="I37" s="21"/>
      <c r="J37" s="14"/>
      <c r="K37" s="14"/>
      <c r="L37" s="105">
        <f>IF(L34=1,1,0)</f>
        <v>1</v>
      </c>
      <c r="M37" s="105"/>
      <c r="N37" s="104" t="b">
        <f>IF(AND(L35=L38,L36&gt;L39),90,IF(AND(L35=L38,L36&lt;L39),270,IF(AND(L35&gt;L38,L36=L39),180,IF(AND(L35&lt;L38,L36=L39),0))))</f>
        <v>0</v>
      </c>
      <c r="O37" s="105"/>
      <c r="P37" s="105"/>
      <c r="Q37" s="105" t="e">
        <f>A35+I37+INT((G37/K37)/24)</f>
        <v>#VALUE!</v>
      </c>
      <c r="R37" s="113"/>
      <c r="S37" s="113"/>
      <c r="T37" s="113"/>
      <c r="U37" s="113"/>
      <c r="V37" s="113"/>
      <c r="W37" s="169"/>
      <c r="X37" s="119"/>
      <c r="Y37" s="119"/>
      <c r="Z37" s="119"/>
      <c r="AA37" s="119"/>
    </row>
    <row r="38" spans="1:28" ht="15" customHeight="1">
      <c r="A38" s="14"/>
      <c r="B38" s="53"/>
      <c r="C38" s="9"/>
      <c r="D38" s="152"/>
      <c r="E38" s="20"/>
      <c r="F38" s="168"/>
      <c r="G38" s="14"/>
      <c r="H38" s="14"/>
      <c r="I38" s="21"/>
      <c r="J38" s="14"/>
      <c r="K38" s="14"/>
      <c r="L38" s="104">
        <f>IF(D38="PASSES",48.3698,IF(E38="N",(((((D38/10000)-INT(D38/10000))/6)*10)+(INT(D38/10000))),-(((((D38/10000)-INT(D38/10000))/6)*10)+(INT(D38/10000)))))</f>
        <v>0</v>
      </c>
      <c r="M38" s="104" t="e">
        <f>ROUND(DEGREES(ATAN(-(L42-L39)/((DEGREES(LN(TAN((PI()/4)+(L41/2)*PI()/180)))-(DEGREES(LN(TAN((PI()/4)+(L38/2)*PI()/180)))))))),1)</f>
        <v>#DIV/0!</v>
      </c>
      <c r="N38" s="104" t="b">
        <f>IF(AND(L38=L41,L39&gt;L42),270,IF(AND(L38=L41,L39&lt;L42),90,IF(AND(L38&gt;L41,L39=L42),180,IF(AND(L38&lt;L41,L39=L42),0))))</f>
        <v>0</v>
      </c>
      <c r="O38" s="104" t="e">
        <f>ABS(ROUND(DEGREES(ATAN(-((360-ABS(L42-L39))/((DEGREES(LN(TAN((PI()/4)+(L41/2)*PI()/180))))-(DEGREES(LN(TAN((PI()/4)+(L38/2)*PI()/180)))))))),1))</f>
        <v>#DIV/0!</v>
      </c>
      <c r="P38" s="104" t="e">
        <f>ROUND(((60*ABS((L41-L38)))/COS((M38*PI()/180))),2)</f>
        <v>#DIV/0!</v>
      </c>
      <c r="Q38" s="104"/>
      <c r="R38" s="53" t="e">
        <f>R36+I37+INT((G37/K37)/24)</f>
        <v>#DIV/0!</v>
      </c>
      <c r="S38" s="53" t="e">
        <f>IF(C38="H",R38+8/24,IF(C38="I",R38+9/24,IF(C38="K",R38+10/24,IF(C38="L",R38+11/24,IF(C38="M",R38+12/24,IF(C38="N",R38-1/24,IF(C38="O",R38-2/24,IF(C38="P",R38-3/24,T38))))))))</f>
        <v>#DIV/0!</v>
      </c>
      <c r="T38" s="113" t="e">
        <f>IF(C38="Q",R38-4/24,IF(C38="R",R38-5/24,IF(C38="S",R38-6/24,IF(C38="T",R38-7/24,IF(C38="U",R38-8/24,IF(C38="V",R38-9/24,IF(C38="W",R38-10/24,U38)))))))</f>
        <v>#DIV/0!</v>
      </c>
      <c r="U38" s="113" t="e">
        <f>IF(C38="X",R38-11/24,IF(C38="Y",R38-12/24,R38))</f>
        <v>#DIV/0!</v>
      </c>
      <c r="V38" s="113"/>
      <c r="W38" s="169"/>
      <c r="X38" s="119" t="b">
        <f>IF(AND(7.5&gt;L39,L39&gt;0),"Z",IF(AND(22.5&gt;L39,L39&gt;7.5),"N",IF(AND(37.5&gt;L39,L39&gt;22.5),"O",IF(AND(52.5&gt;L39,L39&gt;37.5),"P",IF(AND(67.5&gt;L39,L39&gt;52.5),"Q",IF(AND(82.5&gt;L39,L39&gt;67.5),"R",IF(AND(97.5&gt;L39,L39&gt;82.5),"S",Y38)))))))</f>
        <v>0</v>
      </c>
      <c r="Y38" s="119" t="b">
        <f>IF(AND(112.5&gt;L39,L39&gt;97.5),"T",IF(AND(127.5&gt;L39,L39&gt;112.5),"U",IF(AND(142.5&gt;L39,L39&gt;127.5),"V",IF(AND(157.5&gt;L39,L39&gt;142.5),"W",IF(AND(172.5&gt;L39,L39&gt;157.5),"X",IF(AND(180&gt;L39,L39&gt;172.5),"Y",Z38))))))</f>
        <v>0</v>
      </c>
      <c r="Z38" s="119" t="b">
        <f>IF(AND(0&gt;L39,L39&gt;-7.5),"Z",IF(AND(-7.5&gt;L39,L39&gt;-22.5),"A",IF(AND(-22.5&gt;L39,L39&gt;-37.5),"B",IF(AND(-37.5&gt;L39,L39&gt;-52.5),"C",IF(AND(-52.5&gt;L39,L39&gt;-67.5),"D",IF(AND(-67.5&gt;L39,L39&gt;-82.5),"E",IF(AND(-82.5&gt;L39,L39&gt;-97.5),"F",AA38)))))))</f>
        <v>0</v>
      </c>
      <c r="AA38" s="119" t="b">
        <f>IF(AND(-97.5&gt;L39,L39&gt;-112.5),"G",IF(AND(-12.5&gt;L39,L39&gt;-127.5),"H",IF(AND(-127.5&gt;L39,L39&gt;-142.5),"I",IF(AND(-142.5&gt;L39,L39&gt;-157.5),"K",IF(AND(-157.5&gt;L39,L39&gt;-172.5),"L",IF(AND(-172.5&gt;L39,L39&gt;-180),"M"))))))</f>
        <v>0</v>
      </c>
      <c r="AB38" s="97">
        <v>10</v>
      </c>
    </row>
    <row r="39" spans="1:27" ht="15" customHeight="1">
      <c r="A39" s="14"/>
      <c r="B39" s="53"/>
      <c r="C39" s="53"/>
      <c r="D39" s="57"/>
      <c r="E39" s="20"/>
      <c r="F39" s="168"/>
      <c r="G39" s="14"/>
      <c r="H39" s="14"/>
      <c r="I39" s="21"/>
      <c r="J39" s="14"/>
      <c r="K39" s="14"/>
      <c r="L39" s="104">
        <f>IF(D38="PASSES",4.4875,IF(E39="W",(((((D39/10000)-INT(D39/10000))/6)*10)+(INT(D39/10000))),-(((((D39/10000)-INT(D39/10000))/6)*10)+(INT(D39/10000)))))</f>
        <v>0</v>
      </c>
      <c r="M39" s="104" t="e">
        <f>ABS(M38)</f>
        <v>#DIV/0!</v>
      </c>
      <c r="N39" s="104">
        <f>IF(AND(L38&gt;L41,L39&gt;L42),180-M39,IF(AND(L38&gt;L41,L39&lt;L42),180+M39,IF(AND(L38&lt;L41,L39&gt;L42),M39,IF(AND(L38&lt;L41,L39&lt;L42),360-M39,))))</f>
        <v>0</v>
      </c>
      <c r="O39" s="104">
        <f>IF(AND(L38&gt;L41,L39&gt;L42),180+O38,IF(AND(L38&gt;L41,L39&lt;L42),90+O38,IF(AND(L38&lt;L41,L39&gt;L42),270+O38,IF(AND(L38&lt;L41,L39&lt;L42),O38,))))</f>
        <v>0</v>
      </c>
      <c r="P39" s="104">
        <f>ABS(ROUND(((60*ABS((L41-L38)))/COS((O39*PI()/180))),2))</f>
        <v>0</v>
      </c>
      <c r="Q39" s="104"/>
      <c r="R39" s="113" t="b">
        <f>IF(C38="Z",B38,IF(C38="A",B38-1/24,IF(C38="B",B38-2/24,IF(C38="C",B38-3/24,IF(C38="D",B38-4/24,IF(C38="E",B38-5/24,S39))))))</f>
        <v>0</v>
      </c>
      <c r="S39" s="113" t="b">
        <f>IF(C38="F",B38-6/24,IF(C38="G",B38-7/24,IF(C38="H",B38-8/24,IF(C38="I",B38-9/24,IF(C38="K",B38-10/24,IF(C38="L",B38-11/24,T39))))))</f>
        <v>0</v>
      </c>
      <c r="T39" s="113" t="b">
        <f>IF(C38="M",B38-12/24,IF(C38="N",B38+1/24,IF(C38="O",B38+2/24,IF(C38="P",B38+3/24,IF(C38="Q",B38+4/24,IF(C38="R",B38+5/24,U39))))))</f>
        <v>0</v>
      </c>
      <c r="U39" s="113" t="b">
        <f>IF(C38="S",B38+6/24,IF(C38="T",B38+7/24,IF(C38="U",B38+8/24,IF(C38="V",B38+9/24,IF(C38="W",B38+10/24,V39)))))</f>
        <v>0</v>
      </c>
      <c r="V39" s="113" t="b">
        <f>IF(C38="X",B38+11/24,IF(C38="Y",B38+12/24))</f>
        <v>0</v>
      </c>
      <c r="W39" s="169"/>
      <c r="X39" s="119"/>
      <c r="Y39" s="119"/>
      <c r="Z39" s="119"/>
      <c r="AA39" s="119"/>
    </row>
    <row r="40" spans="1:27" ht="15" customHeight="1">
      <c r="A40" s="14"/>
      <c r="B40" s="53"/>
      <c r="C40" s="53"/>
      <c r="D40" s="20"/>
      <c r="E40" s="20"/>
      <c r="F40" s="168"/>
      <c r="G40" s="14"/>
      <c r="H40" s="14"/>
      <c r="I40" s="21"/>
      <c r="J40" s="14"/>
      <c r="K40" s="14"/>
      <c r="L40" s="105">
        <f>IF(L37=1,1,0)</f>
        <v>1</v>
      </c>
      <c r="M40" s="105"/>
      <c r="N40" s="104" t="b">
        <f>IF(AND(L38=L41,L39&gt;L42),90,IF(AND(L38=L41,L39&lt;L42),270,IF(AND(L38&gt;L41,L39=L42),180,IF(AND(L38&lt;L41,L39=L42),0))))</f>
        <v>0</v>
      </c>
      <c r="O40" s="105"/>
      <c r="P40" s="105"/>
      <c r="Q40" s="105" t="e">
        <f>B38+I40+INT((G40/K40)/24)</f>
        <v>#DIV/0!</v>
      </c>
      <c r="R40" s="113"/>
      <c r="S40" s="113"/>
      <c r="T40" s="113"/>
      <c r="U40" s="113"/>
      <c r="V40" s="113"/>
      <c r="W40" s="169"/>
      <c r="X40" s="156"/>
      <c r="Y40" s="119"/>
      <c r="Z40" s="119"/>
      <c r="AA40" s="119"/>
    </row>
    <row r="41" spans="1:28" ht="15" customHeight="1">
      <c r="A41" s="14"/>
      <c r="B41" s="53"/>
      <c r="C41" s="9"/>
      <c r="D41" s="152"/>
      <c r="E41" s="20"/>
      <c r="F41" s="168"/>
      <c r="G41" s="14"/>
      <c r="H41" s="14"/>
      <c r="I41" s="21"/>
      <c r="J41" s="14"/>
      <c r="K41" s="14"/>
      <c r="L41" s="104">
        <f>IF(D41="PASSES",48.3698,IF(E41="N",(((((D41/10000)-INT(D41/10000))/6)*10)+(INT(D41/10000))),-(((((D41/10000)-INT(D41/10000))/6)*10)+(INT(D41/10000)))))</f>
        <v>0</v>
      </c>
      <c r="M41" s="104" t="e">
        <f>ROUND(DEGREES(ATAN(-(L45-L42)/((DEGREES(LN(TAN((PI()/4)+(L44/2)*PI()/180)))-(DEGREES(LN(TAN((PI()/4)+(L41/2)*PI()/180)))))))),1)</f>
        <v>#DIV/0!</v>
      </c>
      <c r="N41" s="104" t="b">
        <f>IF(AND(L41=L44,L42&gt;L45),270,IF(AND(L41=L44,L42&lt;L45),90,IF(AND(L41&gt;L44,L42=L45),180,IF(AND(L41&lt;L44,L42=L45),0))))</f>
        <v>0</v>
      </c>
      <c r="O41" s="104" t="e">
        <f>ABS(ROUND(DEGREES(ATAN(-((360-ABS(L45-L42))/((DEGREES(LN(TAN((PI()/4)+(L44/2)*PI()/180))))-(DEGREES(LN(TAN((PI()/4)+(L41/2)*PI()/180)))))))),1))</f>
        <v>#DIV/0!</v>
      </c>
      <c r="P41" s="104" t="e">
        <f>ROUND(((60*ABS((L44-L41)))/COS((M41*PI()/180))),2)</f>
        <v>#DIV/0!</v>
      </c>
      <c r="Q41" s="104"/>
      <c r="R41" s="53" t="e">
        <f>R39+I40+INT((G40/K40)/24)</f>
        <v>#DIV/0!</v>
      </c>
      <c r="S41" s="53" t="e">
        <f>IF(C41="H",R41+8/24,IF(C41="I",R41+9/24,IF(C41="K",R41+10/24,IF(C41="L",R41+11/24,IF(C41="M",R41+12/24,IF(C41="N",R41-1/24,IF(C41="O",R41-2/24,IF(C41="P",R41-3/24,T41))))))))</f>
        <v>#DIV/0!</v>
      </c>
      <c r="T41" s="113" t="e">
        <f>IF(C41="Q",R41-4/24,IF(C41="R",R41-5/24,IF(C41="S",R41-6/24,IF(C41="T",R41-7/24,IF(C41="U",R41-8/24,IF(C41="V",R41-9/24,IF(C41="W",R41-10/24,U41)))))))</f>
        <v>#DIV/0!</v>
      </c>
      <c r="U41" s="113" t="e">
        <f>IF(C41="X",R41-11/24,IF(C41="Y",R41-12/24,R41))</f>
        <v>#DIV/0!</v>
      </c>
      <c r="V41" s="113"/>
      <c r="W41" s="169"/>
      <c r="X41" s="119" t="b">
        <f>IF(AND(7.5&gt;L42,L42&gt;0),"Z",IF(AND(22.5&gt;L42,L42&gt;7.5),"N",IF(AND(37.5&gt;L42,L42&gt;22.5),"O",IF(AND(52.5&gt;L42,L42&gt;37.5),"P",IF(AND(67.5&gt;L42,L42&gt;52.5),"Q",IF(AND(82.5&gt;L42,L42&gt;67.5),"R",IF(AND(97.5&gt;L42,L42&gt;82.5),"S",Y41)))))))</f>
        <v>0</v>
      </c>
      <c r="Y41" s="119" t="b">
        <f>IF(AND(112.5&gt;L42,L42&gt;97.5),"T",IF(AND(127.5&gt;L42,L42&gt;112.5),"U",IF(AND(142.5&gt;L42,L42&gt;127.5),"V",IF(AND(157.5&gt;L42,L42&gt;142.5),"W",IF(AND(172.5&gt;L42,L42&gt;157.5),"X",IF(AND(180&gt;L42,L42&gt;172.5),"Y",Z41))))))</f>
        <v>0</v>
      </c>
      <c r="Z41" s="119" t="b">
        <f>IF(AND(0&gt;L42,L42&gt;-7.5),"Z",IF(AND(-7.5&gt;L42,L42&gt;-22.5),"A",IF(AND(-22.5&gt;L42,L42&gt;-37.5),"B",IF(AND(-37.5&gt;L42,L42&gt;-52.5),"C",IF(AND(-52.5&gt;L42,L42&gt;-67.5),"D",IF(AND(-67.5&gt;L42,L42&gt;-82.5),"E",IF(AND(-82.5&gt;L42,L42&gt;-97.5),"F",AA41)))))))</f>
        <v>0</v>
      </c>
      <c r="AA41" s="119" t="b">
        <f>IF(AND(-97.5&gt;L42,L42&gt;-112.5),"G",IF(AND(-12.5&gt;L42,L42&gt;-127.5),"H",IF(AND(-127.5&gt;L42,L42&gt;-142.5),"I",IF(AND(-142.5&gt;L42,L42&gt;-157.5),"K",IF(AND(-157.5&gt;L42,L42&gt;-172.5),"L",IF(AND(-172.5&gt;L42,L42&gt;-180),"M"))))))</f>
        <v>0</v>
      </c>
      <c r="AB41" s="97">
        <v>11</v>
      </c>
    </row>
    <row r="42" spans="1:27" ht="15" customHeight="1">
      <c r="A42" s="14"/>
      <c r="B42" s="53"/>
      <c r="C42" s="53"/>
      <c r="D42" s="57"/>
      <c r="E42" s="20"/>
      <c r="F42" s="168"/>
      <c r="G42" s="14"/>
      <c r="H42" s="14"/>
      <c r="I42" s="21"/>
      <c r="J42" s="14"/>
      <c r="K42" s="14"/>
      <c r="L42" s="104">
        <f>IF(D41="PASSES",4.4875,IF(E42="W",(((((D42/10000)-INT(D42/10000))/6)*10)+(INT(D42/10000))),-(((((D42/10000)-INT(D42/10000))/6)*10)+(INT(D42/10000)))))</f>
        <v>0</v>
      </c>
      <c r="M42" s="104" t="e">
        <f>ABS(M41)</f>
        <v>#DIV/0!</v>
      </c>
      <c r="N42" s="104">
        <f>IF(AND(L41&gt;L44,L42&gt;L45),180-M42,IF(AND(L41&gt;L44,L42&lt;L45),180+M42,IF(AND(L41&lt;L44,L42&gt;L45),M42,IF(AND(L41&lt;L44,L42&lt;L45),360-M42,))))</f>
        <v>0</v>
      </c>
      <c r="O42" s="104">
        <f>IF(AND(L41&gt;L44,L42&gt;L45),180+O41,IF(AND(L41&gt;L44,L42&lt;L45),90+O41,IF(AND(L41&lt;L44,L42&gt;L45),270+O41,IF(AND(L41&lt;L44,L42&lt;L45),O41,))))</f>
        <v>0</v>
      </c>
      <c r="P42" s="104">
        <f>ABS(ROUND(((60*ABS((L44-L41)))/COS((O42*PI()/180))),2))</f>
        <v>0</v>
      </c>
      <c r="Q42" s="104"/>
      <c r="R42" s="113" t="b">
        <f>IF(C41="Z",B41,IF(C41="A",B41-1/24,IF(C41="B",B41-2/24,IF(C41="C",B41-3/24,IF(C41="D",B41-4/24,IF(C41="E",B41-5/24,S42))))))</f>
        <v>0</v>
      </c>
      <c r="S42" s="113" t="b">
        <f>IF(C41="F",B41-6/24,IF(C41="G",B41-7/24,IF(C41="H",B41-8/24,IF(C41="I",B41-9/24,IF(C41="K",B41-10/24,IF(C41="L",B41-11/24,T42))))))</f>
        <v>0</v>
      </c>
      <c r="T42" s="113" t="b">
        <f>IF(C41="M",B41-12/24,IF(C41="N",B41+1/24,IF(C41="O",B41+2/24,IF(C41="P",B41+3/24,IF(C41="Q",B41+4/24,IF(C41="R",B41+5/24,U42))))))</f>
        <v>0</v>
      </c>
      <c r="U42" s="113" t="b">
        <f>IF(C41="S",B41+6/24,IF(C41="T",B41+7/24,IF(C41="U",B41+8/24,IF(C41="V",B41+9/24,IF(C41="W",B41+10/24,V42)))))</f>
        <v>0</v>
      </c>
      <c r="V42" s="113" t="b">
        <f>IF(C41="X",B41+11/24,IF(C41="Y",B41+12/24))</f>
        <v>0</v>
      </c>
      <c r="W42" s="169"/>
      <c r="X42" s="119"/>
      <c r="Y42" s="119"/>
      <c r="Z42" s="119"/>
      <c r="AA42" s="119"/>
    </row>
    <row r="43" spans="1:27" ht="15" customHeight="1">
      <c r="A43" s="14"/>
      <c r="B43" s="53"/>
      <c r="C43" s="53"/>
      <c r="D43" s="20"/>
      <c r="E43" s="20"/>
      <c r="F43" s="168"/>
      <c r="G43" s="14"/>
      <c r="H43" s="14"/>
      <c r="I43" s="21"/>
      <c r="J43" s="14"/>
      <c r="K43" s="14"/>
      <c r="L43" s="105">
        <f>IF(L40=1,1,0)</f>
        <v>1</v>
      </c>
      <c r="M43" s="105"/>
      <c r="N43" s="104" t="b">
        <f>IF(AND(L41=L44,L42&gt;L45),90,IF(AND(L41=L44,L42&lt;L45),270,IF(AND(L41&gt;L44,L42=L45),180,IF(AND(L41&lt;L44,L42=L45),0))))</f>
        <v>0</v>
      </c>
      <c r="O43" s="105"/>
      <c r="P43" s="105"/>
      <c r="Q43" s="105" t="e">
        <f>B41+I43+INT((G43/K43)/24)</f>
        <v>#DIV/0!</v>
      </c>
      <c r="R43" s="113"/>
      <c r="S43" s="113"/>
      <c r="T43" s="113"/>
      <c r="U43" s="113"/>
      <c r="V43" s="113"/>
      <c r="W43" s="169"/>
      <c r="X43" s="119"/>
      <c r="Y43" s="119"/>
      <c r="Z43" s="119"/>
      <c r="AA43" s="119"/>
    </row>
    <row r="44" spans="1:28" ht="15" customHeight="1">
      <c r="A44" s="14"/>
      <c r="B44" s="53"/>
      <c r="C44" s="9"/>
      <c r="D44" s="152"/>
      <c r="E44" s="20"/>
      <c r="F44" s="168"/>
      <c r="G44" s="14"/>
      <c r="H44" s="14"/>
      <c r="I44" s="21"/>
      <c r="J44" s="14"/>
      <c r="K44" s="14"/>
      <c r="L44" s="104">
        <f>IF(D44="PASSES",48.3698,IF(E44="N",(((((D44/10000)-INT(D44/10000))/6)*10)+(INT(D44/10000))),-(((((D44/10000)-INT(D44/10000))/6)*10)+(INT(D44/10000)))))</f>
        <v>0</v>
      </c>
      <c r="M44" s="104" t="e">
        <f>ROUND(DEGREES(ATAN(-(L48-L45)/((DEGREES(LN(TAN((PI()/4)+(L47/2)*PI()/180)))-(DEGREES(LN(TAN((PI()/4)+(L44/2)*PI()/180)))))))),1)</f>
        <v>#DIV/0!</v>
      </c>
      <c r="N44" s="104" t="b">
        <f>IF(AND(L44=L47,L45&gt;L48),270,IF(AND(L44=L47,L45&lt;L48),90,IF(AND(L44&gt;L47,L45=L48),180,IF(AND(L44&lt;L47,L45=L48),0))))</f>
        <v>0</v>
      </c>
      <c r="O44" s="104" t="e">
        <f>ABS(ROUND(DEGREES(ATAN(-((360-ABS(L48-L45))/((DEGREES(LN(TAN((PI()/4)+(L47/2)*PI()/180))))-(DEGREES(LN(TAN((PI()/4)+(L44/2)*PI()/180)))))))),1))</f>
        <v>#DIV/0!</v>
      </c>
      <c r="P44" s="104" t="e">
        <f>ROUND(((60*ABS((L47-L44)))/COS((M44*PI()/180))),2)</f>
        <v>#DIV/0!</v>
      </c>
      <c r="Q44" s="104"/>
      <c r="R44" s="53" t="e">
        <f>R42+I43+INT((G43/K43)/24)</f>
        <v>#DIV/0!</v>
      </c>
      <c r="S44" s="53" t="e">
        <f>IF(C44="H",R44+8/24,IF(C44="I",R44+9/24,IF(C44="K",R44+10/24,IF(C44="L",R44+11/24,IF(C44="M",R44+12/24,IF(C44="N",R44-1/24,IF(C44="O",R44-2/24,IF(C44="P",R44-3/24,T44))))))))</f>
        <v>#DIV/0!</v>
      </c>
      <c r="T44" s="113" t="e">
        <f>IF(C44="Q",R44-4/24,IF(C44="R",R44-5/24,IF(C44="S",R44-6/24,IF(C44="T",R44-7/24,IF(C44="U",R44-8/24,IF(C44="V",R44-9/24,IF(C44="W",R44-10/24,U44)))))))</f>
        <v>#DIV/0!</v>
      </c>
      <c r="U44" s="113" t="e">
        <f>IF(C44="X",R44-11/24,IF(C44="Y",R44-12/24,R44))</f>
        <v>#DIV/0!</v>
      </c>
      <c r="V44" s="113"/>
      <c r="W44" s="169"/>
      <c r="X44" s="119" t="b">
        <f>IF(AND(7.5&gt;L45,L45&gt;0),"Z",IF(AND(22.5&gt;L45,L45&gt;7.5),"N",IF(AND(37.5&gt;L45,L45&gt;22.5),"O",IF(AND(52.5&gt;L45,L45&gt;37.5),"P",IF(AND(67.5&gt;L45,L45&gt;52.5),"Q",IF(AND(82.5&gt;L45,L45&gt;67.5),"R",IF(AND(97.5&gt;L45,L45&gt;82.5),"S",Y44)))))))</f>
        <v>0</v>
      </c>
      <c r="Y44" s="119" t="b">
        <f>IF(AND(112.5&gt;L45,L45&gt;97.5),"T",IF(AND(127.5&gt;L45,L45&gt;112.5),"U",IF(AND(142.5&gt;L45,L45&gt;127.5),"V",IF(AND(157.5&gt;L45,L45&gt;142.5),"W",IF(AND(172.5&gt;L45,L45&gt;157.5),"X",IF(AND(180&gt;L45,L45&gt;172.5),"Y",Z44))))))</f>
        <v>0</v>
      </c>
      <c r="Z44" s="119" t="b">
        <f>IF(AND(0&gt;L45,L45&gt;-7.5),"Z",IF(AND(-7.5&gt;L45,L45&gt;-22.5),"A",IF(AND(-22.5&gt;L45,L45&gt;-37.5),"B",IF(AND(-37.5&gt;L45,L45&gt;-52.5),"C",IF(AND(-52.5&gt;L45,L45&gt;-67.5),"D",IF(AND(-67.5&gt;L45,L45&gt;-82.5),"E",IF(AND(-82.5&gt;L45,L45&gt;-97.5),"F",AA44)))))))</f>
        <v>0</v>
      </c>
      <c r="AA44" s="119" t="b">
        <f>IF(AND(-97.5&gt;L45,L45&gt;-112.5),"G",IF(AND(-12.5&gt;L45,L45&gt;-127.5),"H",IF(AND(-127.5&gt;L45,L45&gt;-142.5),"I",IF(AND(-142.5&gt;L45,L45&gt;-157.5),"K",IF(AND(-157.5&gt;L45,L45&gt;-172.5),"L",IF(AND(-172.5&gt;L45,L45&gt;-180),"M"))))))</f>
        <v>0</v>
      </c>
      <c r="AB44" s="97">
        <v>12</v>
      </c>
    </row>
    <row r="45" spans="1:27" ht="15" customHeight="1">
      <c r="A45" s="14"/>
      <c r="B45" s="53"/>
      <c r="C45" s="53"/>
      <c r="D45" s="57"/>
      <c r="E45" s="20"/>
      <c r="F45" s="168"/>
      <c r="G45" s="14"/>
      <c r="H45" s="14"/>
      <c r="I45" s="21"/>
      <c r="J45" s="14"/>
      <c r="K45" s="14"/>
      <c r="L45" s="104">
        <f>IF(D44="PASSES",4.4875,IF(E45="W",(((((D45/10000)-INT(D45/10000))/6)*10)+(INT(D45/10000))),-(((((D45/10000)-INT(D45/10000))/6)*10)+(INT(D45/10000)))))</f>
        <v>0</v>
      </c>
      <c r="M45" s="104" t="e">
        <f>ABS(M44)</f>
        <v>#DIV/0!</v>
      </c>
      <c r="N45" s="104">
        <f>IF(AND(L44&gt;L47,L45&gt;L48),180-M45,IF(AND(L44&gt;L47,L45&lt;L48),180+M45,IF(AND(L44&lt;L47,L45&gt;L48),M45,IF(AND(L44&lt;L47,L45&lt;L48),360-M45,))))</f>
        <v>0</v>
      </c>
      <c r="O45" s="104">
        <f>IF(AND(L44&gt;L47,L45&gt;L48),180+O44,IF(AND(L44&gt;L47,L45&lt;L48),90+O44,IF(AND(L44&lt;L47,L45&gt;L48),270+O44,IF(AND(L44&lt;L47,L45&lt;L48),O44,))))</f>
        <v>0</v>
      </c>
      <c r="P45" s="104">
        <f>ABS(ROUND(((60*ABS((L47-L44)))/COS((O45*PI()/180))),2))</f>
        <v>0</v>
      </c>
      <c r="Q45" s="104"/>
      <c r="R45" s="113" t="b">
        <f>IF(C44="Z",B44,IF(C44="A",B44-1/24,IF(C44="B",B44-2/24,IF(C44="C",B44-3/24,IF(C44="D",B44-4/24,IF(C44="E",B44-5/24,S45))))))</f>
        <v>0</v>
      </c>
      <c r="S45" s="113" t="b">
        <f>IF(C44="F",B44-6/24,IF(C44="G",B44-7/24,IF(C44="H",B44-8/24,IF(C44="I",B44-9/24,IF(C44="K",B44-10/24,IF(C44="L",B44-11/24,T45))))))</f>
        <v>0</v>
      </c>
      <c r="T45" s="113" t="b">
        <f>IF(C44="M",B44-12/24,IF(C44="N",B44+1/24,IF(C44="O",B44+2/24,IF(C44="P",B44+3/24,IF(C44="Q",B44+4/24,IF(C44="R",B44+5/24,U45))))))</f>
        <v>0</v>
      </c>
      <c r="U45" s="113" t="b">
        <f>IF(C44="S",B44+6/24,IF(C44="T",B44+7/24,IF(C44="U",B44+8/24,IF(C44="V",B44+9/24,IF(C44="W",B44+10/24,V45)))))</f>
        <v>0</v>
      </c>
      <c r="V45" s="113" t="b">
        <f>IF(C44="X",B44+11/24,IF(C44="Y",B44+12/24))</f>
        <v>0</v>
      </c>
      <c r="W45" s="169"/>
      <c r="X45" s="119"/>
      <c r="Y45" s="119"/>
      <c r="Z45" s="119"/>
      <c r="AA45" s="119"/>
    </row>
    <row r="46" spans="1:27" ht="15" customHeight="1">
      <c r="A46" s="14"/>
      <c r="B46" s="53"/>
      <c r="C46" s="53"/>
      <c r="D46" s="20"/>
      <c r="E46" s="20"/>
      <c r="F46" s="168"/>
      <c r="G46" s="14"/>
      <c r="H46" s="14"/>
      <c r="I46" s="21"/>
      <c r="J46" s="14"/>
      <c r="K46" s="14"/>
      <c r="L46" s="105">
        <f>IF(L43=1,1,0)</f>
        <v>1</v>
      </c>
      <c r="M46" s="105"/>
      <c r="N46" s="104" t="b">
        <f>IF(AND(L44=L47,L45&gt;L48),90,IF(AND(L44=L47,L45&lt;L48),270,IF(AND(L44&gt;L47,L45=L48),180,IF(AND(L44&lt;L47,L45=L48),0))))</f>
        <v>0</v>
      </c>
      <c r="O46" s="105"/>
      <c r="P46" s="105"/>
      <c r="Q46" s="105" t="e">
        <f>B44+I46+INT((G46/K46)/24)</f>
        <v>#DIV/0!</v>
      </c>
      <c r="R46" s="113"/>
      <c r="S46" s="113"/>
      <c r="T46" s="113"/>
      <c r="U46" s="113"/>
      <c r="V46" s="113"/>
      <c r="W46" s="169"/>
      <c r="X46" s="119"/>
      <c r="Y46" s="119"/>
      <c r="Z46" s="119"/>
      <c r="AA46" s="119"/>
    </row>
    <row r="47" spans="1:28" ht="15" customHeight="1">
      <c r="A47" s="14"/>
      <c r="B47" s="53"/>
      <c r="C47" s="9"/>
      <c r="D47" s="152"/>
      <c r="E47" s="20"/>
      <c r="F47" s="168"/>
      <c r="G47" s="14"/>
      <c r="H47" s="14"/>
      <c r="I47" s="21"/>
      <c r="J47" s="14"/>
      <c r="K47" s="14"/>
      <c r="L47" s="104">
        <f>IF(D47="PASSES",48.3698,IF(E47="N",(((((D47/10000)-INT(D47/10000))/6)*10)+(INT(D47/10000))),-(((((D47/10000)-INT(D47/10000))/6)*10)+(INT(D47/10000)))))</f>
        <v>0</v>
      </c>
      <c r="M47" s="104" t="e">
        <f>ROUND(DEGREES(ATAN(-(L51-L48)/((DEGREES(LN(TAN((PI()/4)+(L50/2)*PI()/180)))-(DEGREES(LN(TAN((PI()/4)+(L47/2)*PI()/180)))))))),1)</f>
        <v>#DIV/0!</v>
      </c>
      <c r="N47" s="104" t="b">
        <f>IF(AND(L47=L50,L48&gt;L51),270,IF(AND(L47=L50,L48&lt;L51),90,IF(AND(L47&gt;L50,L48=L51),180,IF(AND(L47&lt;L50,L48=L51),0))))</f>
        <v>0</v>
      </c>
      <c r="O47" s="104" t="e">
        <f>ABS(ROUND(DEGREES(ATAN(-((360-ABS(L51-L48))/((DEGREES(LN(TAN((PI()/4)+(L50/2)*PI()/180))))-(DEGREES(LN(TAN((PI()/4)+(L47/2)*PI()/180)))))))),1))</f>
        <v>#DIV/0!</v>
      </c>
      <c r="P47" s="104" t="e">
        <f>ROUND(((60*ABS((L50-L47)))/COS((M47*PI()/180))),2)</f>
        <v>#DIV/0!</v>
      </c>
      <c r="Q47" s="104"/>
      <c r="R47" s="53" t="e">
        <f>R45+I46+INT((G46/K46)/24)</f>
        <v>#DIV/0!</v>
      </c>
      <c r="S47" s="53" t="e">
        <f>IF(C47="H",R47+8/24,IF(C47="I",R47+9/24,IF(C47="K",R47+10/24,IF(C47="L",R47+11/24,IF(C47="M",R47+12/24,IF(C47="N",R47-1/24,IF(C47="O",R47-2/24,IF(C47="P",R47-3/24,T47))))))))</f>
        <v>#DIV/0!</v>
      </c>
      <c r="T47" s="113" t="e">
        <f>IF(C47="Q",R47-4/24,IF(C47="R",R47-5/24,IF(C47="S",R47-6/24,IF(C47="T",R47-7/24,IF(C47="U",R47-8/24,IF(C47="V",R47-9/24,IF(C47="W",R47-10/24,U47)))))))</f>
        <v>#DIV/0!</v>
      </c>
      <c r="U47" s="113" t="e">
        <f>IF(C47="X",R47-11/24,IF(C47="Y",R47-12/24,R47))</f>
        <v>#DIV/0!</v>
      </c>
      <c r="V47" s="113"/>
      <c r="X47" s="119" t="b">
        <f>IF(AND(7.5&gt;L48,L48&gt;0),"Z",IF(AND(22.5&gt;L48,L48&gt;7.5),"N",IF(AND(37.5&gt;L48,L48&gt;22.5),"O",IF(AND(52.5&gt;L48,L48&gt;37.5),"P",IF(AND(67.5&gt;L48,L48&gt;52.5),"Q",IF(AND(82.5&gt;L48,L48&gt;67.5),"R",IF(AND(97.5&gt;L48,L48&gt;82.5),"S",Y47)))))))</f>
        <v>0</v>
      </c>
      <c r="Y47" s="119" t="b">
        <f>IF(AND(112.5&gt;L48,L48&gt;97.5),"T",IF(AND(127.5&gt;L48,L48&gt;112.5),"U",IF(AND(142.5&gt;L48,L48&gt;127.5),"V",IF(AND(157.5&gt;L48,L48&gt;142.5),"W",IF(AND(172.5&gt;L48,L48&gt;157.5),"X",IF(AND(180&gt;L48,L48&gt;172.5),"Y",Z47))))))</f>
        <v>0</v>
      </c>
      <c r="Z47" s="119" t="b">
        <f>IF(AND(0&gt;L48,L48&gt;-7.5),"Z",IF(AND(-7.5&gt;L48,L48&gt;-22.5),"A",IF(AND(-22.5&gt;L48,L48&gt;-37.5),"B",IF(AND(-37.5&gt;L48,L48&gt;-52.5),"C",IF(AND(-52.5&gt;L48,L48&gt;-67.5),"D",IF(AND(-67.5&gt;L48,L48&gt;-82.5),"E",IF(AND(-82.5&gt;L48,L48&gt;-97.5),"F",AA47)))))))</f>
        <v>0</v>
      </c>
      <c r="AA47" s="119" t="b">
        <f>IF(AND(-97.5&gt;L48,L48&gt;-112.5),"G",IF(AND(-12.5&gt;L48,L48&gt;-127.5),"H",IF(AND(-127.5&gt;L48,L48&gt;-142.5),"I",IF(AND(-142.5&gt;L48,L48&gt;-157.5),"K",IF(AND(-157.5&gt;L48,L48&gt;-172.5),"L",IF(AND(-172.5&gt;L48,L48&gt;-180),"M"))))))</f>
        <v>0</v>
      </c>
      <c r="AB47" s="97">
        <v>13</v>
      </c>
    </row>
    <row r="48" spans="1:27" ht="15" customHeight="1">
      <c r="A48" s="14"/>
      <c r="B48" s="53"/>
      <c r="C48" s="53"/>
      <c r="D48" s="57"/>
      <c r="E48" s="20"/>
      <c r="F48" s="168"/>
      <c r="G48" s="14"/>
      <c r="H48" s="14"/>
      <c r="I48" s="21"/>
      <c r="J48" s="14"/>
      <c r="K48" s="14"/>
      <c r="L48" s="104">
        <f>IF(D47="PASSES",4.4875,IF(E48="W",(((((D48/10000)-INT(D48/10000))/6)*10)+(INT(D48/10000))),-(((((D48/10000)-INT(D48/10000))/6)*10)+(INT(D48/10000)))))</f>
        <v>0</v>
      </c>
      <c r="M48" s="104" t="e">
        <f>ABS(M47)</f>
        <v>#DIV/0!</v>
      </c>
      <c r="N48" s="104">
        <f>IF(AND(L47&gt;L50,L48&gt;L51),180-M48,IF(AND(L47&gt;L50,L48&lt;L51),180+M48,IF(AND(L47&lt;L50,L48&gt;L51),M48,IF(AND(L47&lt;L50,L48&lt;L51),360-M48,))))</f>
        <v>0</v>
      </c>
      <c r="O48" s="104">
        <f>IF(AND(L47&gt;L50,L48&gt;L51),180+O47,IF(AND(L47&gt;L50,L48&lt;L51),90+O47,IF(AND(L47&lt;L50,L48&gt;L51),270+O47,IF(AND(L47&lt;L50,L48&lt;L51),O47,))))</f>
        <v>0</v>
      </c>
      <c r="P48" s="104">
        <f>ABS(ROUND(((60*ABS((L50-L47)))/COS((O48*PI()/180))),2))</f>
        <v>0</v>
      </c>
      <c r="Q48" s="104"/>
      <c r="R48" s="113" t="b">
        <f>IF(C47="Z",B47,IF(C47="A",B47-1/24,IF(C47="B",B47-2/24,IF(C47="C",B47-3/24,IF(C47="D",B47-4/24,IF(C47="E",B47-5/24,S48))))))</f>
        <v>0</v>
      </c>
      <c r="S48" s="113" t="b">
        <f>IF(C47="F",B47-6/24,IF(C47="G",B47-7/24,IF(C47="H",B47-8/24,IF(C47="I",B47-9/24,IF(C47="K",B47-10/24,IF(C47="L",B47-11/24,T48))))))</f>
        <v>0</v>
      </c>
      <c r="T48" s="113" t="b">
        <f>IF(C47="M",B47-12/24,IF(C47="N",B47+1/24,IF(C47="O",B47+2/24,IF(C47="P",B47+3/24,IF(C47="Q",B47+4/24,IF(C47="R",B47+5/24,U48))))))</f>
        <v>0</v>
      </c>
      <c r="U48" s="113" t="b">
        <f>IF(C47="S",B47+6/24,IF(C47="T",B47+7/24,IF(C47="U",B47+8/24,IF(C47="V",B47+9/24,IF(C47="W",B47+10/24,V48)))))</f>
        <v>0</v>
      </c>
      <c r="V48" s="113" t="b">
        <f>IF(C47="X",B47+11/24,IF(C47="Y",B47+12/24))</f>
        <v>0</v>
      </c>
      <c r="X48" s="119"/>
      <c r="Y48" s="119"/>
      <c r="Z48" s="119"/>
      <c r="AA48" s="119"/>
    </row>
    <row r="49" spans="1:27" ht="15" customHeight="1">
      <c r="A49" s="14"/>
      <c r="B49" s="53"/>
      <c r="C49" s="53"/>
      <c r="D49" s="20"/>
      <c r="E49" s="20"/>
      <c r="F49" s="168"/>
      <c r="G49" s="14"/>
      <c r="H49" s="14"/>
      <c r="I49" s="21"/>
      <c r="J49" s="14"/>
      <c r="K49" s="14"/>
      <c r="L49" s="155">
        <f>IF(L46=1,1,0)</f>
        <v>1</v>
      </c>
      <c r="M49" s="105"/>
      <c r="N49" s="104" t="b">
        <f>IF(AND(L47=L50,L48&gt;L51),90,IF(AND(L47=L50,L48&lt;L51),270,IF(AND(L47&gt;L50,L48=L51),180,IF(AND(L47&lt;L50,L48=L51),0))))</f>
        <v>0</v>
      </c>
      <c r="O49" s="105"/>
      <c r="P49" s="105"/>
      <c r="Q49" s="105" t="e">
        <f>B47+I49+INT((G49/K49)/24)</f>
        <v>#DIV/0!</v>
      </c>
      <c r="R49" s="113"/>
      <c r="S49" s="113"/>
      <c r="T49" s="113"/>
      <c r="U49" s="113"/>
      <c r="V49" s="113"/>
      <c r="X49" s="119"/>
      <c r="Y49" s="119"/>
      <c r="Z49" s="119"/>
      <c r="AA49" s="119"/>
    </row>
    <row r="50" spans="1:28" ht="15" customHeight="1">
      <c r="A50" s="14"/>
      <c r="B50" s="53"/>
      <c r="C50" s="9"/>
      <c r="D50" s="152"/>
      <c r="E50" s="20"/>
      <c r="F50" s="168"/>
      <c r="G50" s="14"/>
      <c r="H50" s="14"/>
      <c r="I50" s="21"/>
      <c r="J50" s="14"/>
      <c r="K50" s="14"/>
      <c r="L50" s="104">
        <f>IF(D50="PASSES",48.3698,IF(E50="N",(((((D50/10000)-INT(D50/10000))/6)*10)+(INT(D50/10000))),-(((((D50/10000)-INT(D50/10000))/6)*10)+(INT(D50/10000)))))</f>
        <v>0</v>
      </c>
      <c r="M50" s="104" t="e">
        <f>ROUND(DEGREES(ATAN(-(L54-L51)/((DEGREES(LN(TAN((PI()/4)+(L53/2)*PI()/180)))-(DEGREES(LN(TAN((PI()/4)+(L50/2)*PI()/180)))))))),1)</f>
        <v>#DIV/0!</v>
      </c>
      <c r="N50" s="104" t="b">
        <f>IF(AND(L50=L53,L51&gt;L54),270,IF(AND(L50=L53,L51&lt;L54),90,IF(AND(L50&gt;L53,L51=L54),180,IF(AND(L50&lt;L53,L51=L54),0))))</f>
        <v>0</v>
      </c>
      <c r="O50" s="104" t="e">
        <f>ABS(ROUND(DEGREES(ATAN(-((360-ABS(L54-L51))/((DEGREES(LN(TAN((PI()/4)+(L53/2)*PI()/180))))-(DEGREES(LN(TAN((PI()/4)+(L50/2)*PI()/180)))))))),1))</f>
        <v>#DIV/0!</v>
      </c>
      <c r="P50" s="104" t="e">
        <f>ROUND(((60*ABS((L53-L50)))/COS((M50*PI()/180))),2)</f>
        <v>#DIV/0!</v>
      </c>
      <c r="Q50" s="104"/>
      <c r="R50" s="53" t="e">
        <f>R48+I49+INT((G49/K49)/24)</f>
        <v>#DIV/0!</v>
      </c>
      <c r="S50" s="53" t="e">
        <f>IF(C50="H",R50+8/24,IF(C50="I",R50+9/24,IF(C50="K",R50+10/24,IF(C50="L",R50+11/24,IF(C50="M",R50+12/24,IF(C50="N",R50-1/24,IF(C50="O",R50-2/24,IF(C50="P",R50-3/24,T50))))))))</f>
        <v>#DIV/0!</v>
      </c>
      <c r="T50" s="113" t="e">
        <f>IF(C50="Q",R50-4/24,IF(C50="R",R50-5/24,IF(C50="S",R50-6/24,IF(C50="T",R50-7/24,IF(C50="U",R50-8/24,IF(C50="V",R50-9/24,IF(C50="W",R50-10/24,U50)))))))</f>
        <v>#DIV/0!</v>
      </c>
      <c r="U50" s="113" t="e">
        <f>IF(C50="X",R50-11/24,IF(C50="Y",R50-12/24,R50))</f>
        <v>#DIV/0!</v>
      </c>
      <c r="V50" s="113"/>
      <c r="X50" s="119" t="b">
        <f>IF(AND(7.5&gt;L51,L51&gt;0),"Z",IF(AND(22.5&gt;L51,L51&gt;7.5),"N",IF(AND(37.5&gt;L51,L51&gt;22.5),"O",IF(AND(52.5&gt;L51,L51&gt;37.5),"P",IF(AND(67.5&gt;L51,L51&gt;52.5),"Q",IF(AND(82.5&gt;L51,L51&gt;67.5),"R",IF(AND(97.5&gt;L51,L51&gt;82.5),"S",Y50)))))))</f>
        <v>0</v>
      </c>
      <c r="Y50" s="119" t="b">
        <f>IF(AND(112.5&gt;L51,L51&gt;97.5),"T",IF(AND(127.5&gt;L51,L51&gt;112.5),"U",IF(AND(142.5&gt;L51,L51&gt;127.5),"V",IF(AND(157.5&gt;L51,L51&gt;142.5),"W",IF(AND(172.5&gt;L51,L51&gt;157.5),"X",IF(AND(180&gt;L51,L51&gt;172.5),"Y",Z50))))))</f>
        <v>0</v>
      </c>
      <c r="Z50" s="119" t="b">
        <f>IF(AND(0&gt;L51,L51&gt;-7.5),"Z",IF(AND(-7.5&gt;L51,L51&gt;-22.5),"A",IF(AND(-22.5&gt;L51,L51&gt;-37.5),"B",IF(AND(-37.5&gt;L51,L51&gt;-52.5),"C",IF(AND(-52.5&gt;L51,L51&gt;-67.5),"D",IF(AND(-67.5&gt;L51,L51&gt;-82.5),"E",IF(AND(-82.5&gt;L51,L51&gt;-97.5),"F",AA50)))))))</f>
        <v>0</v>
      </c>
      <c r="AA50" s="119" t="b">
        <f>IF(AND(-97.5&gt;L51,L51&gt;-112.5),"G",IF(AND(-12.5&gt;L51,L51&gt;-127.5),"H",IF(AND(-127.5&gt;L51,L51&gt;-142.5),"I",IF(AND(-142.5&gt;L51,L51&gt;-157.5),"K",IF(AND(-157.5&gt;L51,L51&gt;-172.5),"L",IF(AND(-172.5&gt;L51,L51&gt;-180),"M"))))))</f>
        <v>0</v>
      </c>
      <c r="AB50" s="97">
        <v>14</v>
      </c>
    </row>
    <row r="51" spans="1:27" ht="15" customHeight="1">
      <c r="A51" s="14"/>
      <c r="B51" s="53"/>
      <c r="C51" s="53"/>
      <c r="D51" s="57"/>
      <c r="E51" s="20"/>
      <c r="F51" s="168"/>
      <c r="G51" s="14"/>
      <c r="H51" s="14"/>
      <c r="I51" s="21"/>
      <c r="J51" s="14"/>
      <c r="K51" s="14"/>
      <c r="L51" s="104">
        <f>IF(D50="PASSES",4.4875,IF(E51="W",(((((D51/10000)-INT(D51/10000))/6)*10)+(INT(D51/10000))),-(((((D51/10000)-INT(D51/10000))/6)*10)+(INT(D51/10000)))))</f>
        <v>0</v>
      </c>
      <c r="M51" s="104" t="e">
        <f>ABS(M50)</f>
        <v>#DIV/0!</v>
      </c>
      <c r="N51" s="104">
        <f>IF(AND(L50&gt;L53,L51&gt;L54),180-M51,IF(AND(L50&gt;L53,L51&lt;L54),180+M51,IF(AND(L50&lt;L53,L51&gt;L54),M51,IF(AND(L50&lt;L53,L51&lt;L54),360-M51,))))</f>
        <v>0</v>
      </c>
      <c r="O51" s="104">
        <f>IF(AND(L50&gt;L53,L51&gt;L54),180+O50,IF(AND(L50&gt;L53,L51&lt;L54),90+O50,IF(AND(L50&lt;L53,L51&gt;L54),270+O50,IF(AND(L50&lt;L53,L51&lt;L54),O50,))))</f>
        <v>0</v>
      </c>
      <c r="P51" s="104">
        <f>ABS(ROUND(((60*ABS((L53-L50)))/COS((O51*PI()/180))),2))</f>
        <v>0</v>
      </c>
      <c r="Q51" s="104"/>
      <c r="R51" s="113" t="b">
        <f>IF(C50="Z",B50,IF(C50="A",B50-1/24,IF(C50="B",B50-2/24,IF(C50="C",B50-3/24,IF(C50="D",B50-4/24,IF(C50="E",B50-5/24,S51))))))</f>
        <v>0</v>
      </c>
      <c r="S51" s="113" t="b">
        <f>IF(C50="F",B50-6/24,IF(C50="G",B50-7/24,IF(C50="H",B50-8/24,IF(C50="I",B50-9/24,IF(C50="K",B50-10/24,IF(C50="L",B50-11/24,T51))))))</f>
        <v>0</v>
      </c>
      <c r="T51" s="113" t="b">
        <f>IF(C50="M",B50-12/24,IF(C50="N",B50+1/24,IF(C50="O",B50+2/24,IF(C50="P",B50+3/24,IF(C50="Q",B50+4/24,IF(C50="R",B50+5/24,U51))))))</f>
        <v>0</v>
      </c>
      <c r="U51" s="113" t="b">
        <f>IF(C50="S",B50+6/24,IF(C50="T",B50+7/24,IF(C50="U",B50+8/24,IF(C50="V",B50+9/24,IF(C50="W",B50+10/24,V51)))))</f>
        <v>0</v>
      </c>
      <c r="V51" s="113" t="b">
        <f>IF(C50="X",B50+11/24,IF(C50="Y",B50+12/24))</f>
        <v>0</v>
      </c>
      <c r="X51" s="119"/>
      <c r="Y51" s="119"/>
      <c r="Z51" s="119"/>
      <c r="AA51" s="119"/>
    </row>
    <row r="52" spans="1:27" ht="15" customHeight="1">
      <c r="A52" s="14"/>
      <c r="B52" s="53"/>
      <c r="C52" s="53"/>
      <c r="D52" s="20"/>
      <c r="E52" s="20"/>
      <c r="F52" s="168"/>
      <c r="G52" s="14"/>
      <c r="H52" s="14"/>
      <c r="I52" s="21"/>
      <c r="J52" s="14"/>
      <c r="K52" s="14"/>
      <c r="L52" s="155">
        <f>IF(L49=1,1,0)</f>
        <v>1</v>
      </c>
      <c r="M52" s="105"/>
      <c r="N52" s="104" t="b">
        <f>IF(AND(L50=L53,L51&gt;L54),90,IF(AND(L50=L53,L51&lt;L54),270,IF(AND(L50&gt;L53,L51=L54),180,IF(AND(L50&lt;L53,L51=L54),0))))</f>
        <v>0</v>
      </c>
      <c r="O52" s="105"/>
      <c r="P52" s="105"/>
      <c r="Q52" s="105" t="e">
        <f>B50+I52+INT((G52/K52)/24)</f>
        <v>#DIV/0!</v>
      </c>
      <c r="R52" s="113"/>
      <c r="S52" s="113"/>
      <c r="T52" s="113"/>
      <c r="U52" s="113"/>
      <c r="V52" s="113"/>
      <c r="X52" s="119"/>
      <c r="Y52" s="119"/>
      <c r="Z52" s="119"/>
      <c r="AA52" s="119"/>
    </row>
    <row r="53" spans="1:28" ht="15" customHeight="1">
      <c r="A53" s="14"/>
      <c r="B53" s="53"/>
      <c r="C53" s="9"/>
      <c r="D53" s="152"/>
      <c r="E53" s="20"/>
      <c r="F53" s="168"/>
      <c r="G53" s="14"/>
      <c r="H53" s="14"/>
      <c r="I53" s="21"/>
      <c r="J53" s="14"/>
      <c r="K53" s="14"/>
      <c r="L53" s="104">
        <f>IF(D53="PASSES",48.3698,IF(E53="N",(((((D53/10000)-INT(D53/10000))/6)*10)+(INT(D53/10000))),-(((((D53/10000)-INT(D53/10000))/6)*10)+(INT(D53/10000)))))</f>
        <v>0</v>
      </c>
      <c r="M53" s="104" t="e">
        <f>ROUND(DEGREES(ATAN(-(L57-L54)/((DEGREES(LN(TAN((PI()/4)+(L56/2)*PI()/180)))-(DEGREES(LN(TAN((PI()/4)+(L53/2)*PI()/180)))))))),1)</f>
        <v>#DIV/0!</v>
      </c>
      <c r="N53" s="104" t="b">
        <f>IF(AND(L53=L56,L54&gt;L57),270,IF(AND(L53=L56,L54&lt;L57),90,IF(AND(L53&gt;L56,L54=L57),180,IF(AND(L53&lt;L56,L54=L57),0))))</f>
        <v>0</v>
      </c>
      <c r="O53" s="104" t="e">
        <f>ABS(ROUND(DEGREES(ATAN(-((360-ABS(L57-L54))/((DEGREES(LN(TAN((PI()/4)+(L56/2)*PI()/180))))-(DEGREES(LN(TAN((PI()/4)+(L53/2)*PI()/180)))))))),1))</f>
        <v>#DIV/0!</v>
      </c>
      <c r="P53" s="104" t="e">
        <f>ROUND(((60*ABS((L56-L53)))/COS((M53*PI()/180))),2)</f>
        <v>#DIV/0!</v>
      </c>
      <c r="Q53" s="104"/>
      <c r="R53" s="53" t="e">
        <f>R51+I52+INT((G52/K52)/24)</f>
        <v>#DIV/0!</v>
      </c>
      <c r="S53" s="53" t="e">
        <f>IF(C53="H",R53+8/24,IF(C53="I",R53+9/24,IF(C53="K",R53+10/24,IF(C53="L",R53+11/24,IF(C53="M",R53+12/24,IF(C53="N",R53-1/24,IF(C53="O",R53-2/24,IF(C53="P",R53-3/24,T53))))))))</f>
        <v>#DIV/0!</v>
      </c>
      <c r="T53" s="113" t="e">
        <f>IF(C53="Q",R53-4/24,IF(C53="R",R53-5/24,IF(C53="S",R53-6/24,IF(C53="T",R53-7/24,IF(C53="U",R53-8/24,IF(C53="V",R53-9/24,IF(C53="W",R53-10/24,U53)))))))</f>
        <v>#DIV/0!</v>
      </c>
      <c r="U53" s="113" t="e">
        <f>IF(C53="X",R53-11/24,IF(C53="Y",R53-12/24,R53))</f>
        <v>#DIV/0!</v>
      </c>
      <c r="V53" s="113"/>
      <c r="X53" s="119" t="b">
        <f>IF(AND(7.5&gt;L54,L54&gt;0),"Z",IF(AND(22.5&gt;L54,L54&gt;7.5),"N",IF(AND(37.5&gt;L54,L54&gt;22.5),"O",IF(AND(52.5&gt;L54,L54&gt;37.5),"P",IF(AND(67.5&gt;L54,L54&gt;52.5),"Q",IF(AND(82.5&gt;L54,L54&gt;67.5),"R",IF(AND(97.5&gt;L54,L54&gt;82.5),"S",Y53)))))))</f>
        <v>0</v>
      </c>
      <c r="Y53" s="119" t="b">
        <f>IF(AND(112.5&gt;L54,L54&gt;97.5),"T",IF(AND(127.5&gt;L54,L54&gt;112.5),"U",IF(AND(142.5&gt;L54,L54&gt;127.5),"V",IF(AND(157.5&gt;L54,L54&gt;142.5),"W",IF(AND(172.5&gt;L54,L54&gt;157.5),"X",IF(AND(180&gt;L54,L54&gt;172.5),"Y",Z53))))))</f>
        <v>0</v>
      </c>
      <c r="Z53" s="119" t="b">
        <f>IF(AND(0&gt;L54,L54&gt;-7.5),"Z",IF(AND(-7.5&gt;L54,L54&gt;-22.5),"A",IF(AND(-22.5&gt;L54,L54&gt;-37.5),"B",IF(AND(-37.5&gt;L54,L54&gt;-52.5),"C",IF(AND(-52.5&gt;L54,L54&gt;-67.5),"D",IF(AND(-67.5&gt;L54,L54&gt;-82.5),"E",IF(AND(-82.5&gt;L54,L54&gt;-97.5),"F",AA53)))))))</f>
        <v>0</v>
      </c>
      <c r="AA53" s="119" t="b">
        <f>IF(AND(-97.5&gt;L54,L54&gt;-112.5),"G",IF(AND(-12.5&gt;L54,L54&gt;-127.5),"H",IF(AND(-127.5&gt;L54,L54&gt;-142.5),"I",IF(AND(-142.5&gt;L54,L54&gt;-157.5),"K",IF(AND(-157.5&gt;L54,L54&gt;-172.5),"L",IF(AND(-172.5&gt;L54,L54&gt;-180),"M"))))))</f>
        <v>0</v>
      </c>
      <c r="AB53" s="97">
        <v>15</v>
      </c>
    </row>
    <row r="54" spans="1:27" ht="15" customHeight="1">
      <c r="A54" s="14"/>
      <c r="B54" s="53"/>
      <c r="C54" s="53"/>
      <c r="D54" s="57"/>
      <c r="E54" s="20"/>
      <c r="F54" s="168"/>
      <c r="G54" s="14"/>
      <c r="H54" s="14"/>
      <c r="I54" s="21"/>
      <c r="J54" s="14"/>
      <c r="K54" s="14"/>
      <c r="L54" s="104">
        <f>IF(D53="PASSES",4.4875,IF(E54="W",(((((D54/10000)-INT(D54/10000))/6)*10)+(INT(D54/10000))),-(((((D54/10000)-INT(D54/10000))/6)*10)+(INT(D54/10000)))))</f>
        <v>0</v>
      </c>
      <c r="M54" s="104" t="e">
        <f>ABS(M53)</f>
        <v>#DIV/0!</v>
      </c>
      <c r="N54" s="104">
        <f>IF(AND(L53&gt;L56,L54&gt;L57),180-M54,IF(AND(L53&gt;L56,L54&lt;L57),180+M54,IF(AND(L53&lt;L56,L54&gt;L57),M54,IF(AND(L53&lt;L56,L54&lt;L57),360-M54,))))</f>
        <v>0</v>
      </c>
      <c r="O54" s="104">
        <f>IF(AND(L53&gt;L56,L54&gt;L57),180+O53,IF(AND(L53&gt;L56,L54&lt;L57),90+O53,IF(AND(L53&lt;L56,L54&gt;L57),270+O53,IF(AND(L53&lt;L56,L54&lt;L57),O53,))))</f>
        <v>0</v>
      </c>
      <c r="P54" s="104">
        <f>ABS(ROUND(((60*ABS((L56-L53)))/COS((O54*PI()/180))),2))</f>
        <v>0</v>
      </c>
      <c r="Q54" s="104"/>
      <c r="R54" s="113" t="b">
        <f>IF(C53="Z",B53,IF(C53="A",B53-1/24,IF(C53="B",B53-2/24,IF(C53="C",B53-3/24,IF(C53="D",B53-4/24,IF(C53="E",B53-5/24,S54))))))</f>
        <v>0</v>
      </c>
      <c r="S54" s="113" t="b">
        <f>IF(C53="F",B53-6/24,IF(C53="G",B53-7/24,IF(C53="H",B53-8/24,IF(C53="I",B53-9/24,IF(C53="K",B53-10/24,IF(C53="L",B53-11/24,T54))))))</f>
        <v>0</v>
      </c>
      <c r="T54" s="113" t="b">
        <f>IF(C53="M",B53-12/24,IF(C53="N",B53+1/24,IF(C53="O",B53+2/24,IF(C53="P",B53+3/24,IF(C53="Q",B53+4/24,IF(C53="R",B53+5/24,U54))))))</f>
        <v>0</v>
      </c>
      <c r="U54" s="113" t="b">
        <f>IF(C53="S",B53+6/24,IF(C53="T",B53+7/24,IF(C53="U",B53+8/24,IF(C53="V",B53+9/24,IF(C53="W",B53+10/24,V54)))))</f>
        <v>0</v>
      </c>
      <c r="V54" s="113" t="b">
        <f>IF(C53="X",B53+11/24,IF(C53="Y",B53+12/24))</f>
        <v>0</v>
      </c>
      <c r="X54" s="119"/>
      <c r="Y54" s="119"/>
      <c r="Z54" s="119"/>
      <c r="AA54" s="119"/>
    </row>
    <row r="55" spans="1:27" ht="15" customHeight="1">
      <c r="A55" s="14"/>
      <c r="B55" s="53"/>
      <c r="C55" s="53"/>
      <c r="D55" s="20"/>
      <c r="E55" s="20"/>
      <c r="F55" s="168"/>
      <c r="G55" s="14"/>
      <c r="H55" s="14"/>
      <c r="I55" s="21"/>
      <c r="J55" s="14"/>
      <c r="K55" s="14"/>
      <c r="L55" s="155">
        <f>IF(L52=1,1,0)</f>
        <v>1</v>
      </c>
      <c r="M55" s="105"/>
      <c r="N55" s="104" t="b">
        <f>IF(AND(L53=L56,L54&gt;L57),90,IF(AND(L53=L56,L54&lt;L57),270,IF(AND(L53&gt;L56,L54=L57),180,IF(AND(L53&lt;L56,L54=L57),0))))</f>
        <v>0</v>
      </c>
      <c r="O55" s="105"/>
      <c r="P55" s="105"/>
      <c r="Q55" s="105" t="e">
        <f>B53+I55+INT((G55/K55)/24)</f>
        <v>#DIV/0!</v>
      </c>
      <c r="R55" s="113"/>
      <c r="S55" s="113"/>
      <c r="T55" s="113"/>
      <c r="U55" s="113"/>
      <c r="V55" s="113"/>
      <c r="X55" s="119"/>
      <c r="Y55" s="119"/>
      <c r="Z55" s="119"/>
      <c r="AA55" s="119"/>
    </row>
    <row r="56" spans="1:28" ht="15" customHeight="1">
      <c r="A56" s="14"/>
      <c r="B56" s="53"/>
      <c r="C56" s="9"/>
      <c r="D56" s="152"/>
      <c r="E56" s="20"/>
      <c r="F56" s="168"/>
      <c r="G56" s="14"/>
      <c r="H56" s="14"/>
      <c r="I56" s="21"/>
      <c r="J56" s="14"/>
      <c r="K56" s="14"/>
      <c r="L56" s="104">
        <f>IF(D56="PASSES",48.3698,IF(E56="N",(((((D56/10000)-INT(D56/10000))/6)*10)+(INT(D56/10000))),-(((((D56/10000)-INT(D56/10000))/6)*10)+(INT(D56/10000)))))</f>
        <v>0</v>
      </c>
      <c r="M56" s="104" t="e">
        <f>ROUND(DEGREES(ATAN(-(L60-L57)/((DEGREES(LN(TAN((PI()/4)+(L59/2)*PI()/180)))-(DEGREES(LN(TAN((PI()/4)+(L56/2)*PI()/180)))))))),1)</f>
        <v>#DIV/0!</v>
      </c>
      <c r="N56" s="104" t="b">
        <f>IF(AND(L56=L59,L57&gt;L60),270,IF(AND(L56=L59,L57&lt;L60),90,IF(AND(L56&gt;L59,L57=L60),180,IF(AND(L56&lt;L59,L57=L60),0))))</f>
        <v>0</v>
      </c>
      <c r="O56" s="104" t="e">
        <f>ABS(ROUND(DEGREES(ATAN(-((360-ABS(L60-L57))/((DEGREES(LN(TAN((PI()/4)+(L59/2)*PI()/180))))-(DEGREES(LN(TAN((PI()/4)+(L56/2)*PI()/180)))))))),1))</f>
        <v>#DIV/0!</v>
      </c>
      <c r="P56" s="104" t="e">
        <f>ROUND(((60*ABS((L59-L56)))/COS((M56*PI()/180))),2)</f>
        <v>#DIV/0!</v>
      </c>
      <c r="Q56" s="104"/>
      <c r="R56" s="53" t="e">
        <f>R54+I55+INT((G55/K55)/24)</f>
        <v>#DIV/0!</v>
      </c>
      <c r="S56" s="53" t="e">
        <f>IF(C56="H",R56+8/24,IF(C56="I",R56+9/24,IF(C56="K",R56+10/24,IF(C56="L",R56+11/24,IF(C56="M",R56+12/24,IF(C56="N",R56-1/24,IF(C56="O",R56-2/24,IF(C56="P",R56-3/24,T56))))))))</f>
        <v>#DIV/0!</v>
      </c>
      <c r="T56" s="113" t="e">
        <f>IF(C56="Q",R56-4/24,IF(C56="R",R56-5/24,IF(C56="S",R56-6/24,IF(C56="T",R56-7/24,IF(C56="U",R56-8/24,IF(C56="V",R56-9/24,IF(C56="W",R56-10/24,U56)))))))</f>
        <v>#DIV/0!</v>
      </c>
      <c r="U56" s="113" t="e">
        <f>IF(C56="X",R56-11/24,IF(C56="Y",R56-12/24,R56))</f>
        <v>#DIV/0!</v>
      </c>
      <c r="V56" s="113"/>
      <c r="X56" s="119" t="b">
        <f>IF(AND(7.5&gt;L57,L57&gt;0),"Z",IF(AND(22.5&gt;L57,L57&gt;7.5),"N",IF(AND(37.5&gt;L57,L57&gt;22.5),"O",IF(AND(52.5&gt;L57,L57&gt;37.5),"P",IF(AND(67.5&gt;L57,L57&gt;52.5),"Q",IF(AND(82.5&gt;L57,L57&gt;67.5),"R",IF(AND(97.5&gt;L57,L57&gt;82.5),"S",Y56)))))))</f>
        <v>0</v>
      </c>
      <c r="Y56" s="119" t="b">
        <f>IF(AND(112.5&gt;L57,L57&gt;97.5),"T",IF(AND(127.5&gt;L57,L57&gt;112.5),"U",IF(AND(142.5&gt;L57,L57&gt;127.5),"V",IF(AND(157.5&gt;L57,L57&gt;142.5),"W",IF(AND(172.5&gt;L57,L57&gt;157.5),"X",IF(AND(180&gt;L57,L57&gt;172.5),"Y",Z56))))))</f>
        <v>0</v>
      </c>
      <c r="Z56" s="119" t="b">
        <f>IF(AND(0&gt;L57,L57&gt;-7.5),"Z",IF(AND(-7.5&gt;L57,L57&gt;-22.5),"A",IF(AND(-22.5&gt;L57,L57&gt;-37.5),"B",IF(AND(-37.5&gt;L57,L57&gt;-52.5),"C",IF(AND(-52.5&gt;L57,L57&gt;-67.5),"D",IF(AND(-67.5&gt;L57,L57&gt;-82.5),"E",IF(AND(-82.5&gt;L57,L57&gt;-97.5),"F",AA56)))))))</f>
        <v>0</v>
      </c>
      <c r="AA56" s="119" t="b">
        <f>IF(AND(-97.5&gt;L57,L57&gt;-112.5),"G",IF(AND(-12.5&gt;L57,L57&gt;-127.5),"H",IF(AND(-127.5&gt;L57,L57&gt;-142.5),"I",IF(AND(-142.5&gt;L57,L57&gt;-157.5),"K",IF(AND(-157.5&gt;L57,L57&gt;-172.5),"L",IF(AND(-172.5&gt;L57,L57&gt;-180),"M"))))))</f>
        <v>0</v>
      </c>
      <c r="AB56" s="97">
        <v>16</v>
      </c>
    </row>
    <row r="57" spans="1:27" ht="15" customHeight="1">
      <c r="A57" s="14"/>
      <c r="B57" s="53"/>
      <c r="C57" s="53"/>
      <c r="D57" s="57"/>
      <c r="E57" s="20"/>
      <c r="F57" s="168"/>
      <c r="G57" s="14"/>
      <c r="H57" s="14"/>
      <c r="I57" s="21"/>
      <c r="J57" s="14"/>
      <c r="K57" s="14"/>
      <c r="L57" s="104">
        <f>IF(D56="PASSES",4.4875,IF(E57="W",(((((D57/10000)-INT(D57/10000))/6)*10)+(INT(D57/10000))),-(((((D57/10000)-INT(D57/10000))/6)*10)+(INT(D57/10000)))))</f>
        <v>0</v>
      </c>
      <c r="M57" s="104" t="e">
        <f>ABS(M56)</f>
        <v>#DIV/0!</v>
      </c>
      <c r="N57" s="104">
        <f>IF(AND(L56&gt;L59,L57&gt;L60),180-M57,IF(AND(L56&gt;L59,L57&lt;L60),180+M57,IF(AND(L56&lt;L59,L57&gt;L60),M57,IF(AND(L56&lt;L59,L57&lt;L60),360-M57,))))</f>
        <v>0</v>
      </c>
      <c r="O57" s="104">
        <f>IF(AND(L56&gt;L59,L57&gt;L60),180+O56,IF(AND(L56&gt;L59,L57&lt;L60),90+O56,IF(AND(L56&lt;L59,L57&gt;L60),270+O56,IF(AND(L56&lt;L59,L57&lt;L60),O56,))))</f>
        <v>0</v>
      </c>
      <c r="P57" s="104">
        <f>ABS(ROUND(((60*ABS((L59-L56)))/COS((O57*PI()/180))),2))</f>
        <v>0</v>
      </c>
      <c r="Q57" s="104"/>
      <c r="R57" s="113" t="b">
        <f>IF(C56="Z",B56,IF(C56="A",B56-1/24,IF(C56="B",B56-2/24,IF(C56="C",B56-3/24,IF(C56="D",B56-4/24,IF(C56="E",B56-5/24,S57))))))</f>
        <v>0</v>
      </c>
      <c r="S57" s="113" t="b">
        <f>IF(C56="F",B56-6/24,IF(C56="G",B56-7/24,IF(C56="H",B56-8/24,IF(C56="I",B56-9/24,IF(C56="K",B56-10/24,IF(C56="L",B56-11/24,T57))))))</f>
        <v>0</v>
      </c>
      <c r="T57" s="113" t="b">
        <f>IF(C56="M",B56-12/24,IF(C56="N",B56+1/24,IF(C56="O",B56+2/24,IF(C56="P",B56+3/24,IF(C56="Q",B56+4/24,IF(C56="R",B56+5/24,U57))))))</f>
        <v>0</v>
      </c>
      <c r="U57" s="113" t="b">
        <f>IF(C56="S",B56+6/24,IF(C56="T",B56+7/24,IF(C56="U",B56+8/24,IF(C56="V",B56+9/24,IF(C56="W",B56+10/24,V57)))))</f>
        <v>0</v>
      </c>
      <c r="V57" s="113" t="b">
        <f>IF(C56="X",B56+11/24,IF(C56="Y",B56+12/24))</f>
        <v>0</v>
      </c>
      <c r="X57" s="119"/>
      <c r="Y57" s="119"/>
      <c r="Z57" s="119"/>
      <c r="AA57" s="119"/>
    </row>
    <row r="58" spans="1:27" ht="15" customHeight="1">
      <c r="A58" s="14"/>
      <c r="B58" s="53"/>
      <c r="C58" s="53"/>
      <c r="D58" s="20"/>
      <c r="E58" s="20"/>
      <c r="F58" s="168"/>
      <c r="G58" s="14"/>
      <c r="H58" s="14"/>
      <c r="I58" s="21"/>
      <c r="J58" s="14"/>
      <c r="K58" s="14"/>
      <c r="L58" s="155">
        <f>IF(L55=1,1,0)</f>
        <v>1</v>
      </c>
      <c r="M58" s="105"/>
      <c r="N58" s="104" t="b">
        <f>IF(AND(L56=L59,L57&gt;L60),90,IF(AND(L56=L59,L57&lt;L60),270,IF(AND(L56&gt;L59,L57=L60),180,IF(AND(L56&lt;L59,L57=L60),0))))</f>
        <v>0</v>
      </c>
      <c r="O58" s="105"/>
      <c r="P58" s="105"/>
      <c r="Q58" s="105" t="e">
        <f>B56+I58+INT((G58/K58)/24)</f>
        <v>#DIV/0!</v>
      </c>
      <c r="R58" s="113"/>
      <c r="S58" s="113"/>
      <c r="T58" s="113"/>
      <c r="U58" s="113"/>
      <c r="V58" s="113"/>
      <c r="X58" s="156"/>
      <c r="Y58" s="119"/>
      <c r="Z58" s="119"/>
      <c r="AA58" s="119"/>
    </row>
    <row r="59" spans="1:28" ht="15" customHeight="1">
      <c r="A59" s="14"/>
      <c r="B59" s="53"/>
      <c r="C59" s="9"/>
      <c r="D59" s="152"/>
      <c r="E59" s="20"/>
      <c r="F59" s="168"/>
      <c r="G59" s="14"/>
      <c r="H59" s="14"/>
      <c r="I59" s="21"/>
      <c r="J59" s="14"/>
      <c r="K59" s="14"/>
      <c r="L59" s="104">
        <f>IF(D59="PASSES",48.3698,IF(E59="N",(((((D59/10000)-INT(D59/10000))/6)*10)+(INT(D59/10000))),-(((((D59/10000)-INT(D59/10000))/6)*10)+(INT(D59/10000)))))</f>
        <v>0</v>
      </c>
      <c r="M59" s="104" t="e">
        <f>ROUND(DEGREES(ATAN(-(L63-L60)/((DEGREES(LN(TAN((PI()/4)+(L62/2)*PI()/180)))-(DEGREES(LN(TAN((PI()/4)+(L59/2)*PI()/180)))))))),1)</f>
        <v>#DIV/0!</v>
      </c>
      <c r="N59" s="104" t="b">
        <f>IF(AND(L59=L62,L60&gt;L63),270,IF(AND(L59=L62,L60&lt;L63),90,IF(AND(L59&gt;L62,L60=L63),180,IF(AND(L59&lt;L62,L60=L63),0))))</f>
        <v>0</v>
      </c>
      <c r="O59" s="104" t="e">
        <f>ABS(ROUND(DEGREES(ATAN(-((360-ABS(L63-L60))/((DEGREES(LN(TAN((PI()/4)+(L62/2)*PI()/180))))-(DEGREES(LN(TAN((PI()/4)+(L59/2)*PI()/180)))))))),1))</f>
        <v>#DIV/0!</v>
      </c>
      <c r="P59" s="104" t="e">
        <f>ROUND(((60*ABS((L62-L59)))/COS((M59*PI()/180))),2)</f>
        <v>#DIV/0!</v>
      </c>
      <c r="Q59" s="104"/>
      <c r="R59" s="53" t="e">
        <f>R57+I58+INT((G58/K58)/24)</f>
        <v>#DIV/0!</v>
      </c>
      <c r="S59" s="53" t="e">
        <f>IF(C59="H",R59+8/24,IF(C59="I",R59+9/24,IF(C59="K",R59+10/24,IF(C59="L",R59+11/24,IF(C59="M",R59+12/24,IF(C59="N",R59-1/24,IF(C59="O",R59-2/24,IF(C59="P",R59-3/24,T59))))))))</f>
        <v>#DIV/0!</v>
      </c>
      <c r="T59" s="113" t="e">
        <f>IF(C59="Q",R59-4/24,IF(C59="R",R59-5/24,IF(C59="S",R59-6/24,IF(C59="T",R59-7/24,IF(C59="U",R59-8/24,IF(C59="V",R59-9/24,IF(C59="W",R59-10/24,U59)))))))</f>
        <v>#DIV/0!</v>
      </c>
      <c r="U59" s="113" t="e">
        <f>IF(C59="X",R59-11/24,IF(C59="Y",R59-12/24,R59))</f>
        <v>#DIV/0!</v>
      </c>
      <c r="V59" s="113"/>
      <c r="X59" s="119" t="b">
        <f>IF(AND(7.5&gt;L60,L60&gt;0),"Z",IF(AND(22.5&gt;L60,L60&gt;7.5),"N",IF(AND(37.5&gt;L60,L60&gt;22.5),"O",IF(AND(52.5&gt;L60,L60&gt;37.5),"P",IF(AND(67.5&gt;L60,L60&gt;52.5),"Q",IF(AND(82.5&gt;L60,L60&gt;67.5),"R",IF(AND(97.5&gt;L60,L60&gt;82.5),"S",Y59)))))))</f>
        <v>0</v>
      </c>
      <c r="Y59" s="119" t="b">
        <f>IF(AND(112.5&gt;L60,L60&gt;97.5),"T",IF(AND(127.5&gt;L60,L60&gt;112.5),"U",IF(AND(142.5&gt;L60,L60&gt;127.5),"V",IF(AND(157.5&gt;L60,L60&gt;142.5),"W",IF(AND(172.5&gt;L60,L60&gt;157.5),"X",IF(AND(180&gt;L60,L60&gt;172.5),"Y",Z59))))))</f>
        <v>0</v>
      </c>
      <c r="Z59" s="119" t="b">
        <f>IF(AND(0&gt;L60,L60&gt;-7.5),"Z",IF(AND(-7.5&gt;L60,L60&gt;-22.5),"A",IF(AND(-22.5&gt;L60,L60&gt;-37.5),"B",IF(AND(-37.5&gt;L60,L60&gt;-52.5),"C",IF(AND(-52.5&gt;L60,L60&gt;-67.5),"D",IF(AND(-67.5&gt;L60,L60&gt;-82.5),"E",IF(AND(-82.5&gt;L60,L60&gt;-97.5),"F",AA59)))))))</f>
        <v>0</v>
      </c>
      <c r="AA59" s="119" t="b">
        <f>IF(AND(-97.5&gt;L60,L60&gt;-112.5),"G",IF(AND(-12.5&gt;L60,L60&gt;-127.5),"H",IF(AND(-127.5&gt;L60,L60&gt;-142.5),"I",IF(AND(-142.5&gt;L60,L60&gt;-157.5),"K",IF(AND(-157.5&gt;L60,L60&gt;-172.5),"L",IF(AND(-172.5&gt;L60,L60&gt;-180),"M"))))))</f>
        <v>0</v>
      </c>
      <c r="AB59" s="97">
        <v>17</v>
      </c>
    </row>
    <row r="60" spans="1:27" ht="15" customHeight="1">
      <c r="A60" s="14"/>
      <c r="B60" s="53"/>
      <c r="C60" s="53"/>
      <c r="D60" s="57"/>
      <c r="E60" s="20"/>
      <c r="F60" s="168"/>
      <c r="G60" s="14"/>
      <c r="H60" s="14"/>
      <c r="I60" s="21"/>
      <c r="J60" s="14"/>
      <c r="K60" s="14"/>
      <c r="L60" s="104">
        <f>IF(D59="PASSES",4.4875,IF(E60="W",(((((D60/10000)-INT(D60/10000))/6)*10)+(INT(D60/10000))),-(((((D60/10000)-INT(D60/10000))/6)*10)+(INT(D60/10000)))))</f>
        <v>0</v>
      </c>
      <c r="M60" s="104" t="e">
        <f>ABS(M59)</f>
        <v>#DIV/0!</v>
      </c>
      <c r="N60" s="104">
        <f>IF(AND(L59&gt;L62,L60&gt;L63),180-M60,IF(AND(L59&gt;L62,L60&lt;L63),180+M60,IF(AND(L59&lt;L62,L60&gt;L63),M60,IF(AND(L59&lt;L62,L60&lt;L63),360-M60,))))</f>
        <v>0</v>
      </c>
      <c r="O60" s="104">
        <f>IF(AND(L59&gt;L62,L60&gt;L63),180+O59,IF(AND(L59&gt;L62,L60&lt;L63),90+O59,IF(AND(L59&lt;L62,L60&gt;L63),270+O59,IF(AND(L59&lt;L62,L60&lt;L63),O59,))))</f>
        <v>0</v>
      </c>
      <c r="P60" s="104">
        <f>ABS(ROUND(((60*ABS((L62-L59)))/COS((O60*PI()/180))),2))</f>
        <v>0</v>
      </c>
      <c r="Q60" s="104"/>
      <c r="R60" s="113" t="b">
        <f>IF(C59="Z",B59,IF(C59="A",B59-1/24,IF(C59="B",B59-2/24,IF(C59="C",B59-3/24,IF(C59="D",B59-4/24,IF(C59="E",B59-5/24,S60))))))</f>
        <v>0</v>
      </c>
      <c r="S60" s="113" t="b">
        <f>IF(C59="F",B59-6/24,IF(C59="G",B59-7/24,IF(C59="H",B59-8/24,IF(C59="I",B59-9/24,IF(C59="K",B59-10/24,IF(C59="L",B59-11/24,T60))))))</f>
        <v>0</v>
      </c>
      <c r="T60" s="113" t="b">
        <f>IF(C59="M",B59-12/24,IF(C59="N",B59+1/24,IF(C59="O",B59+2/24,IF(C59="P",B59+3/24,IF(C59="Q",B59+4/24,IF(C59="R",B59+5/24,U60))))))</f>
        <v>0</v>
      </c>
      <c r="U60" s="113" t="b">
        <f>IF(C59="S",B59+6/24,IF(C59="T",B59+7/24,IF(C59="U",B59+8/24,IF(C59="V",B59+9/24,IF(C59="W",B59+10/24,V60)))))</f>
        <v>0</v>
      </c>
      <c r="V60" s="113" t="b">
        <f>IF(C59="X",B59+11/24,IF(C59="Y",B59+12/24))</f>
        <v>0</v>
      </c>
      <c r="X60" s="119"/>
      <c r="Y60" s="119"/>
      <c r="Z60" s="119"/>
      <c r="AA60" s="119"/>
    </row>
    <row r="61" spans="1:27" ht="15" customHeight="1">
      <c r="A61" s="14"/>
      <c r="B61" s="53"/>
      <c r="C61" s="53"/>
      <c r="D61" s="20"/>
      <c r="E61" s="20"/>
      <c r="F61" s="168"/>
      <c r="G61" s="14"/>
      <c r="H61" s="14"/>
      <c r="I61" s="21"/>
      <c r="J61" s="14"/>
      <c r="K61" s="14"/>
      <c r="L61" s="155">
        <f>IF(L58=1,1,0)</f>
        <v>1</v>
      </c>
      <c r="M61" s="105"/>
      <c r="N61" s="104" t="b">
        <f>IF(AND(L59=L62,L60&gt;L63),90,IF(AND(L59=L62,L60&lt;L63),270,IF(AND(L59&gt;L62,L60=L63),180,IF(AND(L59&lt;L62,L60=L63),0))))</f>
        <v>0</v>
      </c>
      <c r="O61" s="105"/>
      <c r="P61" s="105"/>
      <c r="Q61" s="105" t="e">
        <f>B59+I61+INT((G61/K61)/24)</f>
        <v>#DIV/0!</v>
      </c>
      <c r="R61" s="113"/>
      <c r="S61" s="113"/>
      <c r="T61" s="113"/>
      <c r="U61" s="113"/>
      <c r="V61" s="113"/>
      <c r="X61" s="119"/>
      <c r="Y61" s="119"/>
      <c r="Z61" s="119"/>
      <c r="AA61" s="119"/>
    </row>
    <row r="62" spans="1:28" ht="15" customHeight="1">
      <c r="A62" s="14"/>
      <c r="B62" s="53"/>
      <c r="C62" s="9"/>
      <c r="D62" s="152"/>
      <c r="E62" s="20"/>
      <c r="F62" s="168"/>
      <c r="G62" s="14"/>
      <c r="H62" s="14"/>
      <c r="I62" s="21"/>
      <c r="J62" s="14"/>
      <c r="K62" s="14"/>
      <c r="L62" s="104">
        <f>IF(D62="PASSES",48.3698,IF(E62="N",(((((D62/10000)-INT(D62/10000))/6)*10)+(INT(D62/10000))),-(((((D62/10000)-INT(D62/10000))/6)*10)+(INT(D62/10000)))))</f>
        <v>0</v>
      </c>
      <c r="M62" s="104" t="e">
        <f>ROUND(DEGREES(ATAN(-(L66-L63)/((DEGREES(LN(TAN((PI()/4)+(L65/2)*PI()/180)))-(DEGREES(LN(TAN((PI()/4)+(L62/2)*PI()/180)))))))),1)</f>
        <v>#DIV/0!</v>
      </c>
      <c r="N62" s="104" t="b">
        <f>IF(AND(L62=L65,L63&gt;L66),270,IF(AND(L62=L65,L63&lt;L66),90,IF(AND(L62&gt;L65,L63=L66),180,IF(AND(L62&lt;L65,L63=L66),0))))</f>
        <v>0</v>
      </c>
      <c r="O62" s="104" t="e">
        <f>ABS(ROUND(DEGREES(ATAN(-((360-ABS(L66-L63))/((DEGREES(LN(TAN((PI()/4)+(L65/2)*PI()/180))))-(DEGREES(LN(TAN((PI()/4)+(L62/2)*PI()/180)))))))),1))</f>
        <v>#DIV/0!</v>
      </c>
      <c r="P62" s="104" t="e">
        <f>ROUND(((60*ABS((L65-L62)))/COS((M62*PI()/180))),2)</f>
        <v>#DIV/0!</v>
      </c>
      <c r="Q62" s="104"/>
      <c r="R62" s="53" t="e">
        <f>R60+I61+INT((G61/K61)/24)</f>
        <v>#DIV/0!</v>
      </c>
      <c r="S62" s="53" t="e">
        <f>IF(C62="H",R62+8/24,IF(C62="I",R62+9/24,IF(C62="K",R62+10/24,IF(C62="L",R62+11/24,IF(C62="M",R62+12/24,IF(C62="N",R62-1/24,IF(C62="O",R62-2/24,IF(C62="P",R62-3/24,T62))))))))</f>
        <v>#DIV/0!</v>
      </c>
      <c r="T62" s="113" t="e">
        <f>IF(C62="Q",R62-4/24,IF(C62="R",R62-5/24,IF(C62="S",R62-6/24,IF(C62="T",R62-7/24,IF(C62="U",R62-8/24,IF(C62="V",R62-9/24,IF(C62="W",R62-10/24,U62)))))))</f>
        <v>#DIV/0!</v>
      </c>
      <c r="U62" s="113" t="e">
        <f>IF(C62="X",R62-11/24,IF(C62="Y",R62-12/24,R62))</f>
        <v>#DIV/0!</v>
      </c>
      <c r="V62" s="113"/>
      <c r="X62" s="119" t="b">
        <f>IF(AND(7.5&gt;L63,L63&gt;0),"Z",IF(AND(22.5&gt;L63,L63&gt;7.5),"N",IF(AND(37.5&gt;L63,L63&gt;22.5),"O",IF(AND(52.5&gt;L63,L63&gt;37.5),"P",IF(AND(67.5&gt;L63,L63&gt;52.5),"Q",IF(AND(82.5&gt;L63,L63&gt;67.5),"R",IF(AND(97.5&gt;L63,L63&gt;82.5),"S",Y62)))))))</f>
        <v>0</v>
      </c>
      <c r="Y62" s="119" t="b">
        <f>IF(AND(112.5&gt;L63,L63&gt;97.5),"T",IF(AND(127.5&gt;L63,L63&gt;112.5),"U",IF(AND(142.5&gt;L63,L63&gt;127.5),"V",IF(AND(157.5&gt;L63,L63&gt;142.5),"W",IF(AND(172.5&gt;L63,L63&gt;157.5),"X",IF(AND(180&gt;L63,L63&gt;172.5),"Y",Z62))))))</f>
        <v>0</v>
      </c>
      <c r="Z62" s="119" t="b">
        <f>IF(AND(0&gt;L63,L63&gt;-7.5),"Z",IF(AND(-7.5&gt;L63,L63&gt;-22.5),"A",IF(AND(-22.5&gt;L63,L63&gt;-37.5),"B",IF(AND(-37.5&gt;L63,L63&gt;-52.5),"C",IF(AND(-52.5&gt;L63,L63&gt;-67.5),"D",IF(AND(-67.5&gt;L63,L63&gt;-82.5),"E",IF(AND(-82.5&gt;L63,L63&gt;-97.5),"F",AA62)))))))</f>
        <v>0</v>
      </c>
      <c r="AA62" s="119" t="b">
        <f>IF(AND(-97.5&gt;L63,L63&gt;-112.5),"G",IF(AND(-12.5&gt;L63,L63&gt;-127.5),"H",IF(AND(-127.5&gt;L63,L63&gt;-142.5),"I",IF(AND(-142.5&gt;L63,L63&gt;-157.5),"K",IF(AND(-157.5&gt;L63,L63&gt;-172.5),"L",IF(AND(-172.5&gt;L63,L63&gt;-180),"M"))))))</f>
        <v>0</v>
      </c>
      <c r="AB62" s="97">
        <v>18</v>
      </c>
    </row>
    <row r="63" spans="1:27" ht="15" customHeight="1">
      <c r="A63" s="14"/>
      <c r="B63" s="53"/>
      <c r="C63" s="53"/>
      <c r="D63" s="57"/>
      <c r="E63" s="20"/>
      <c r="F63" s="168"/>
      <c r="G63" s="14"/>
      <c r="H63" s="14"/>
      <c r="I63" s="21"/>
      <c r="J63" s="14"/>
      <c r="K63" s="14"/>
      <c r="L63" s="104">
        <f>IF(D62="PASSES",4.4875,IF(E63="W",(((((D63/10000)-INT(D63/10000))/6)*10)+(INT(D63/10000))),-(((((D63/10000)-INT(D63/10000))/6)*10)+(INT(D63/10000)))))</f>
        <v>0</v>
      </c>
      <c r="M63" s="104" t="e">
        <f>ABS(M62)</f>
        <v>#DIV/0!</v>
      </c>
      <c r="N63" s="104">
        <f>IF(AND(L62&gt;L65,L63&gt;L66),180-M63,IF(AND(L62&gt;L65,L63&lt;L66),180+M63,IF(AND(L62&lt;L65,L63&gt;L66),M63,IF(AND(L62&lt;L65,L63&lt;L66),360-M63,))))</f>
        <v>0</v>
      </c>
      <c r="O63" s="104">
        <f>IF(AND(L62&gt;L65,L63&gt;L66),180+O62,IF(AND(L62&gt;L65,L63&lt;L66),90+O62,IF(AND(L62&lt;L65,L63&gt;L66),270+O62,IF(AND(L62&lt;L65,L63&lt;L66),O62,))))</f>
        <v>0</v>
      </c>
      <c r="P63" s="104">
        <f>ABS(ROUND(((60*ABS((L65-L62)))/COS((O63*PI()/180))),2))</f>
        <v>0</v>
      </c>
      <c r="Q63" s="104"/>
      <c r="R63" s="113" t="b">
        <f>IF(C62="Z",B62,IF(C62="A",B62-1/24,IF(C62="B",B62-2/24,IF(C62="C",B62-3/24,IF(C62="D",B62-4/24,IF(C62="E",B62-5/24,S63))))))</f>
        <v>0</v>
      </c>
      <c r="S63" s="113" t="b">
        <f>IF(C62="F",B62-6/24,IF(C62="G",B62-7/24,IF(C62="H",B62-8/24,IF(C62="I",B62-9/24,IF(C62="K",B62-10/24,IF(C62="L",B62-11/24,T63))))))</f>
        <v>0</v>
      </c>
      <c r="T63" s="113" t="b">
        <f>IF(C62="M",B62-12/24,IF(C62="N",B62+1/24,IF(C62="O",B62+2/24,IF(C62="P",B62+3/24,IF(C62="Q",B62+4/24,IF(C62="R",B62+5/24,U63))))))</f>
        <v>0</v>
      </c>
      <c r="U63" s="113" t="b">
        <f>IF(C62="S",B62+6/24,IF(C62="T",B62+7/24,IF(C62="U",B62+8/24,IF(C62="V",B62+9/24,IF(C62="W",B62+10/24,V63)))))</f>
        <v>0</v>
      </c>
      <c r="V63" s="113" t="b">
        <f>IF(C62="X",B62+11/24,IF(C62="Y",B62+12/24))</f>
        <v>0</v>
      </c>
      <c r="X63" s="119"/>
      <c r="Y63" s="119"/>
      <c r="Z63" s="119"/>
      <c r="AA63" s="119"/>
    </row>
    <row r="64" spans="1:27" ht="15" customHeight="1">
      <c r="A64" s="14"/>
      <c r="B64" s="53"/>
      <c r="C64" s="53"/>
      <c r="D64" s="20"/>
      <c r="E64" s="20"/>
      <c r="F64" s="168"/>
      <c r="G64" s="14"/>
      <c r="H64" s="14"/>
      <c r="I64" s="21"/>
      <c r="J64" s="14"/>
      <c r="K64" s="14"/>
      <c r="L64" s="155">
        <f>IF(L61=1,1,0)</f>
        <v>1</v>
      </c>
      <c r="M64" s="105"/>
      <c r="N64" s="104" t="b">
        <f>IF(AND(L62=L65,L63&gt;L66),90,IF(AND(L62=L65,L63&lt;L66),270,IF(AND(L62&gt;L65,L63=L66),180,IF(AND(L62&lt;L65,L63=L66),0))))</f>
        <v>0</v>
      </c>
      <c r="O64" s="105"/>
      <c r="P64" s="105"/>
      <c r="Q64" s="105" t="e">
        <f>B62+I64+INT((G64/K64)/24)</f>
        <v>#DIV/0!</v>
      </c>
      <c r="R64" s="113"/>
      <c r="S64" s="113"/>
      <c r="T64" s="113"/>
      <c r="U64" s="113"/>
      <c r="V64" s="113"/>
      <c r="X64" s="119"/>
      <c r="Y64" s="119"/>
      <c r="Z64" s="119"/>
      <c r="AA64" s="119"/>
    </row>
    <row r="65" spans="1:28" ht="15" customHeight="1">
      <c r="A65" s="14"/>
      <c r="B65" s="53"/>
      <c r="C65" s="9"/>
      <c r="D65" s="152"/>
      <c r="E65" s="20"/>
      <c r="F65" s="168"/>
      <c r="G65" s="14"/>
      <c r="H65" s="14"/>
      <c r="I65" s="21"/>
      <c r="J65" s="14"/>
      <c r="K65" s="14"/>
      <c r="L65" s="104">
        <f>IF(D65="PASSES",48.3698,IF(E65="N",(((((D65/10000)-INT(D65/10000))/6)*10)+(INT(D65/10000))),-(((((D65/10000)-INT(D65/10000))/6)*10)+(INT(D65/10000)))))</f>
        <v>0</v>
      </c>
      <c r="M65" s="104" t="e">
        <f>ROUND(DEGREES(ATAN(-(L69-L66)/((DEGREES(LN(TAN((PI()/4)+(L68/2)*PI()/180)))-(DEGREES(LN(TAN((PI()/4)+(L65/2)*PI()/180)))))))),1)</f>
        <v>#DIV/0!</v>
      </c>
      <c r="N65" s="104" t="b">
        <f>IF(AND(L65=L68,L66&gt;L69),270,IF(AND(L65=L68,L66&lt;L69),90,IF(AND(L65&gt;L68,L66=L69),180,IF(AND(L65&lt;L68,L66=L69),0))))</f>
        <v>0</v>
      </c>
      <c r="O65" s="104" t="e">
        <f>ABS(ROUND(DEGREES(ATAN(-((360-ABS(L69-L66))/((DEGREES(LN(TAN((PI()/4)+(L68/2)*PI()/180))))-(DEGREES(LN(TAN((PI()/4)+(L65/2)*PI()/180)))))))),1))</f>
        <v>#DIV/0!</v>
      </c>
      <c r="P65" s="104" t="e">
        <f>ROUND(((60*ABS((L68-L65)))/COS((M65*PI()/180))),2)</f>
        <v>#DIV/0!</v>
      </c>
      <c r="Q65" s="104"/>
      <c r="R65" s="53" t="e">
        <f>R63+I64+INT((G64/K64)/24)</f>
        <v>#DIV/0!</v>
      </c>
      <c r="S65" s="53" t="e">
        <f>IF(C65="H",R65+8/24,IF(C65="I",R65+9/24,IF(C65="K",R65+10/24,IF(C65="L",R65+11/24,IF(C65="M",R65+12/24,IF(C65="N",R65-1/24,IF(C65="O",R65-2/24,IF(C65="P",R65-3/24,T65))))))))</f>
        <v>#DIV/0!</v>
      </c>
      <c r="T65" s="113" t="e">
        <f>IF(C65="Q",R65-4/24,IF(C65="R",R65-5/24,IF(C65="S",R65-6/24,IF(C65="T",R65-7/24,IF(C65="U",R65-8/24,IF(C65="V",R65-9/24,IF(C65="W",R65-10/24,U65)))))))</f>
        <v>#DIV/0!</v>
      </c>
      <c r="U65" s="113" t="e">
        <f>IF(C65="X",R65-11/24,IF(C65="Y",R65-12/24,R65))</f>
        <v>#DIV/0!</v>
      </c>
      <c r="V65" s="113"/>
      <c r="X65" s="119" t="b">
        <f>IF(AND(7.5&gt;L66,L66&gt;0),"Z",IF(AND(22.5&gt;L66,L66&gt;7.5),"N",IF(AND(37.5&gt;L66,L66&gt;22.5),"O",IF(AND(52.5&gt;L66,L66&gt;37.5),"P",IF(AND(67.5&gt;L66,L66&gt;52.5),"Q",IF(AND(82.5&gt;L66,L66&gt;67.5),"R",IF(AND(97.5&gt;L66,L66&gt;82.5),"S",Y65)))))))</f>
        <v>0</v>
      </c>
      <c r="Y65" s="119" t="b">
        <f>IF(AND(112.5&gt;L66,L66&gt;97.5),"T",IF(AND(127.5&gt;L66,L66&gt;112.5),"U",IF(AND(142.5&gt;L66,L66&gt;127.5),"V",IF(AND(157.5&gt;L66,L66&gt;142.5),"W",IF(AND(172.5&gt;L66,L66&gt;157.5),"X",IF(AND(180&gt;L66,L66&gt;172.5),"Y",Z65))))))</f>
        <v>0</v>
      </c>
      <c r="Z65" s="119" t="b">
        <f>IF(AND(0&gt;L66,L66&gt;-7.5),"Z",IF(AND(-7.5&gt;L66,L66&gt;-22.5),"A",IF(AND(-22.5&gt;L66,L66&gt;-37.5),"B",IF(AND(-37.5&gt;L66,L66&gt;-52.5),"C",IF(AND(-52.5&gt;L66,L66&gt;-67.5),"D",IF(AND(-67.5&gt;L66,L66&gt;-82.5),"E",IF(AND(-82.5&gt;L66,L66&gt;-97.5),"F",AA65)))))))</f>
        <v>0</v>
      </c>
      <c r="AA65" s="119" t="b">
        <f>IF(AND(-97.5&gt;L66,L66&gt;-112.5),"G",IF(AND(-12.5&gt;L66,L66&gt;-127.5),"H",IF(AND(-127.5&gt;L66,L66&gt;-142.5),"I",IF(AND(-142.5&gt;L66,L66&gt;-157.5),"K",IF(AND(-157.5&gt;L66,L66&gt;-172.5),"L",IF(AND(-172.5&gt;L66,L66&gt;-180),"M"))))))</f>
        <v>0</v>
      </c>
      <c r="AB65" s="97">
        <v>19</v>
      </c>
    </row>
    <row r="66" spans="1:27" ht="15" customHeight="1">
      <c r="A66" s="14"/>
      <c r="B66" s="53"/>
      <c r="C66" s="53"/>
      <c r="D66" s="57"/>
      <c r="E66" s="20"/>
      <c r="F66" s="168"/>
      <c r="G66" s="14"/>
      <c r="H66" s="14"/>
      <c r="I66" s="21"/>
      <c r="J66" s="14"/>
      <c r="K66" s="14"/>
      <c r="L66" s="104">
        <f>IF(D65="PASSES",4.4875,IF(E66="W",(((((D66/10000)-INT(D66/10000))/6)*10)+(INT(D66/10000))),-(((((D66/10000)-INT(D66/10000))/6)*10)+(INT(D66/10000)))))</f>
        <v>0</v>
      </c>
      <c r="M66" s="104" t="e">
        <f>ABS(M65)</f>
        <v>#DIV/0!</v>
      </c>
      <c r="N66" s="104">
        <f>IF(AND(L65&gt;L68,L66&gt;L69),180-M66,IF(AND(L65&gt;L68,L66&lt;L69),180+M66,IF(AND(L65&lt;L68,L66&gt;L69),M66,IF(AND(L65&lt;L68,L66&lt;L69),360-M66,))))</f>
        <v>0</v>
      </c>
      <c r="O66" s="104">
        <f>IF(AND(L65&gt;L68,L66&gt;L69),180+O65,IF(AND(L65&gt;L68,L66&lt;L69),90+O65,IF(AND(L65&lt;L68,L66&gt;L69),270+O65,IF(AND(L65&lt;L68,L66&lt;L69),O65,))))</f>
        <v>0</v>
      </c>
      <c r="P66" s="104">
        <f>ABS(ROUND(((60*ABS((L68-L65)))/COS((O66*PI()/180))),2))</f>
        <v>0</v>
      </c>
      <c r="Q66" s="104"/>
      <c r="R66" s="113">
        <f>IF(C65="Z",B65,IF(C65="A",B65-1/24,IF(C65="B",B65-2/24,IF(C65="C",B65-3/24,IF(C65="D",B65-4/24,IF(C65="E",B65-5/24,S66))))))</f>
        <v>0</v>
      </c>
      <c r="S66" s="113">
        <f>IF(C65="F",B65-6/24,IF(C65="G",B65-7/24,IF(C65="H",B65-8/24,IF(C65="I",B65-9/24,IF(C65="K",B65-10/24,IF(C65="L",B65-11/24,T66))))))</f>
        <v>0</v>
      </c>
      <c r="T66" s="113">
        <f>IF(C65="M",B65-12/24,IF(C65="N",B65+1/24,IF(C65="O",B65+2/24,IF(C65="P",B65+3/24,IF(C65="Q",B65+4/24,IF(C65="R",B65+5/24,U66))))))</f>
        <v>0</v>
      </c>
      <c r="U66" s="113">
        <f>IF(C65="S",B65+6/24,IF(C65="T",B65+7/24,IF(C65="U",B65+8/24,IF(C65="V",B65+9/24,IF(C65="W",B65+10/24,V66)))))</f>
        <v>0</v>
      </c>
      <c r="V66" s="113"/>
      <c r="X66" s="119"/>
      <c r="Y66" s="119"/>
      <c r="Z66" s="119"/>
      <c r="AA66" s="119"/>
    </row>
    <row r="67" spans="1:27" ht="15" customHeight="1">
      <c r="A67" s="14"/>
      <c r="B67" s="53"/>
      <c r="C67" s="53"/>
      <c r="D67" s="20"/>
      <c r="E67" s="20"/>
      <c r="F67" s="168"/>
      <c r="G67" s="14"/>
      <c r="H67" s="14"/>
      <c r="I67" s="21"/>
      <c r="J67" s="14"/>
      <c r="K67" s="14"/>
      <c r="L67" s="155">
        <f>IF(L64=1,1,0)</f>
        <v>1</v>
      </c>
      <c r="M67" s="105"/>
      <c r="N67" s="104" t="b">
        <f>IF(AND(L65=L68,L66&gt;L69),90,IF(AND(L65=L68,L66&lt;L69),270,IF(AND(L65&gt;L68,L66=L69),180,IF(AND(L65&lt;L68,L66=L69),0))))</f>
        <v>0</v>
      </c>
      <c r="O67" s="105"/>
      <c r="P67" s="105"/>
      <c r="Q67" s="105" t="e">
        <f>B65+I67+INT((G67/K67)/24)</f>
        <v>#DIV/0!</v>
      </c>
      <c r="R67" s="113"/>
      <c r="S67" s="113"/>
      <c r="T67" s="113"/>
      <c r="U67" s="113"/>
      <c r="V67" s="113"/>
      <c r="X67" s="119"/>
      <c r="Y67" s="119"/>
      <c r="Z67" s="119"/>
      <c r="AA67" s="119"/>
    </row>
    <row r="68" spans="1:28" ht="15" customHeight="1">
      <c r="A68" s="14"/>
      <c r="B68" s="53"/>
      <c r="C68" s="9"/>
      <c r="D68" s="152"/>
      <c r="E68" s="20"/>
      <c r="F68" s="168"/>
      <c r="G68" s="14"/>
      <c r="H68" s="14"/>
      <c r="I68" s="21"/>
      <c r="J68" s="14"/>
      <c r="K68" s="14"/>
      <c r="L68" s="104">
        <f>IF(D68="PASSES",48.3698,IF(E68="N",(((((D68/10000)-INT(D68/10000))/6)*10)+(INT(D68/10000))),-(((((D68/10000)-INT(D68/10000))/6)*10)+(INT(D68/10000)))))</f>
        <v>0</v>
      </c>
      <c r="M68" s="104" t="e">
        <f>ROUND(DEGREES(ATAN(-(L72-L69)/((DEGREES(LN(TAN((PI()/4)+(L71/2)*PI()/180)))-(DEGREES(LN(TAN((PI()/4)+(L68/2)*PI()/180)))))))),1)</f>
        <v>#DIV/0!</v>
      </c>
      <c r="N68" s="104" t="b">
        <f>IF(AND(L68=L71,L69&gt;L72),270,IF(AND(L68=L71,L69&lt;L72),90,IF(AND(L68&gt;L71,L69=L72),180,IF(AND(L68&lt;L71,L69=L72),0))))</f>
        <v>0</v>
      </c>
      <c r="O68" s="104" t="e">
        <f>ABS(ROUND(DEGREES(ATAN(-((360-ABS(L72-L69))/((DEGREES(LN(TAN((PI()/4)+(L71/2)*PI()/180))))-(DEGREES(LN(TAN((PI()/4)+(L68/2)*PI()/180)))))))),1))</f>
        <v>#DIV/0!</v>
      </c>
      <c r="P68" s="104" t="e">
        <f>ROUND(((60*ABS((L71-L68)))/COS((M68*PI()/180))),2)</f>
        <v>#DIV/0!</v>
      </c>
      <c r="Q68" s="104"/>
      <c r="R68" s="53" t="e">
        <f>R66+I67+INT((G67/K67)/24)</f>
        <v>#DIV/0!</v>
      </c>
      <c r="S68" s="53" t="e">
        <f>IF(C68="H",R68+8/24,IF(C68="I",R68+9/24,IF(C68="K",R68+10/24,IF(C68="L",R68+11/24,IF(C68="M",R68+12/24,IF(C68="N",R68-1/24,IF(C68="O",R68-2/24,IF(C68="P",R68-3/24,T68))))))))</f>
        <v>#DIV/0!</v>
      </c>
      <c r="T68" s="113" t="e">
        <f>IF(C68="Q",R68-4/24,IF(C68="R",R68-5/24,IF(C68="S",R68-6/24,IF(C68="T",R68-7/24,IF(C68="U",R68-8/24,IF(C68="V",R68-9/24,IF(C68="W",R68-10/24,U68)))))))</f>
        <v>#DIV/0!</v>
      </c>
      <c r="U68" s="113" t="e">
        <f>IF(C68="X",R68-11/24,IF(C68="Y",R68-12/24,R68))</f>
        <v>#DIV/0!</v>
      </c>
      <c r="V68" s="113"/>
      <c r="X68" s="119" t="b">
        <f>IF(AND(7.5&gt;L69,L69&gt;0),"Z",IF(AND(22.5&gt;L69,L69&gt;7.5),"N",IF(AND(37.5&gt;L69,L69&gt;22.5),"O",IF(AND(52.5&gt;L69,L69&gt;37.5),"P",IF(AND(67.5&gt;L69,L69&gt;52.5),"Q",IF(AND(82.5&gt;L69,L69&gt;67.5),"R",IF(AND(97.5&gt;L69,L69&gt;82.5),"S",Y68)))))))</f>
        <v>0</v>
      </c>
      <c r="Y68" s="119" t="b">
        <f>IF(AND(112.5&gt;L69,L69&gt;97.5),"T",IF(AND(127.5&gt;L69,L69&gt;112.5),"U",IF(AND(142.5&gt;L69,L69&gt;127.5),"V",IF(AND(157.5&gt;L69,L69&gt;142.5),"W",IF(AND(172.5&gt;L69,L69&gt;157.5),"X",IF(AND(180&gt;L69,L69&gt;172.5),"Y",Z68))))))</f>
        <v>0</v>
      </c>
      <c r="Z68" s="119" t="b">
        <f>IF(AND(0&gt;L69,L69&gt;-7.5),"Z",IF(AND(-7.5&gt;L69,L69&gt;-22.5),"A",IF(AND(-22.5&gt;L69,L69&gt;-37.5),"B",IF(AND(-37.5&gt;L69,L69&gt;-52.5),"C",IF(AND(-52.5&gt;L69,L69&gt;-67.5),"D",IF(AND(-67.5&gt;L69,L69&gt;-82.5),"E",IF(AND(-82.5&gt;L69,L69&gt;-97.5),"F",AA68)))))))</f>
        <v>0</v>
      </c>
      <c r="AA68" s="119" t="b">
        <f>IF(AND(-97.5&gt;L69,L69&gt;-112.5),"G",IF(AND(-12.5&gt;L69,L69&gt;-127.5),"H",IF(AND(-127.5&gt;L69,L69&gt;-142.5),"I",IF(AND(-142.5&gt;L69,L69&gt;-157.5),"K",IF(AND(-157.5&gt;L69,L69&gt;-172.5),"L",IF(AND(-172.5&gt;L69,L69&gt;-180),"M"))))))</f>
        <v>0</v>
      </c>
      <c r="AB68" s="97">
        <v>20</v>
      </c>
    </row>
    <row r="69" spans="1:27" ht="15" customHeight="1">
      <c r="A69" s="14"/>
      <c r="B69" s="53"/>
      <c r="C69" s="53"/>
      <c r="D69" s="57"/>
      <c r="E69" s="20"/>
      <c r="F69" s="168"/>
      <c r="G69" s="14"/>
      <c r="H69" s="14"/>
      <c r="I69" s="21"/>
      <c r="J69" s="14"/>
      <c r="K69" s="14"/>
      <c r="L69" s="104">
        <f>IF(D68="PASSES",4.4875,IF(E69="W",(((((D69/10000)-INT(D69/10000))/6)*10)+(INT(D69/10000))),-(((((D69/10000)-INT(D69/10000))/6)*10)+(INT(D69/10000)))))</f>
        <v>0</v>
      </c>
      <c r="M69" s="104" t="e">
        <f>ABS(M68)</f>
        <v>#DIV/0!</v>
      </c>
      <c r="N69" s="104">
        <f>IF(AND(L68&gt;L71,L69&gt;L72),180-M69,IF(AND(L68&gt;L71,L69&lt;L72),180+M69,IF(AND(L68&lt;L71,L69&gt;L72),M69,IF(AND(L68&lt;L71,L69&lt;L72),360-M69,))))</f>
        <v>0</v>
      </c>
      <c r="O69" s="104">
        <f>IF(AND(L68&gt;L71,L69&gt;L72),180+O68,IF(AND(L68&gt;L71,L69&lt;L72),90+O68,IF(AND(L68&lt;L71,L69&gt;L72),270+O68,IF(AND(L68&lt;L71,L69&lt;L72),O68,))))</f>
        <v>0</v>
      </c>
      <c r="P69" s="104">
        <f>ABS(ROUND(((60*ABS((L71-L68)))/COS((O69*PI()/180))),2))</f>
        <v>0</v>
      </c>
      <c r="Q69" s="104"/>
      <c r="R69" s="113">
        <f>IF(C68="Z",B68,IF(C68="A",B68-1/24,IF(C68="B",B68-2/24,IF(C68="C",B68-3/24,IF(C68="D",B68-4/24,IF(C68="E",B68-5/24,S69))))))</f>
        <v>0</v>
      </c>
      <c r="S69" s="113">
        <f>IF(C68="F",B68-6/24,IF(C68="G",B68-7/24,IF(C68="H",B68-8/24,IF(C68="I",B68-9/24,IF(C68="K",B68-10/24,IF(C68="L",B68-11/24,T69))))))</f>
        <v>0</v>
      </c>
      <c r="T69" s="113">
        <f>IF(C68="M",B68-12/24,IF(C68="N",B68+1/24,IF(C68="O",B68+2/24,IF(C68="P",B68+3/24,IF(C68="Q",B68+4/24,IF(C68="R",B68+5/24,U69))))))</f>
        <v>0</v>
      </c>
      <c r="U69" s="113">
        <f>IF(C68="S",B68+6/24,IF(C68="T",B68+7/24,IF(C68="U",B68+8/24,IF(C68="V",B68+9/24,IF(C68="W",B68+10/24,V69)))))</f>
        <v>0</v>
      </c>
      <c r="V69" s="113"/>
      <c r="X69" s="119"/>
      <c r="Y69" s="119"/>
      <c r="Z69" s="119"/>
      <c r="AA69" s="119"/>
    </row>
    <row r="70" spans="1:27" ht="15" customHeight="1">
      <c r="A70" s="14"/>
      <c r="B70" s="53"/>
      <c r="C70" s="53"/>
      <c r="D70" s="57"/>
      <c r="E70" s="20"/>
      <c r="F70" s="168"/>
      <c r="G70" s="14"/>
      <c r="H70" s="14"/>
      <c r="I70" s="21"/>
      <c r="J70" s="14"/>
      <c r="K70" s="14"/>
      <c r="L70" s="155">
        <f>IF(L67=1,1,0)</f>
        <v>1</v>
      </c>
      <c r="M70" s="105"/>
      <c r="N70" s="104" t="b">
        <f>IF(AND(L68=L71,L69&gt;L72),90,IF(AND(L68=L71,L69&lt;L72),270,IF(AND(L68&gt;L71,L69=L72),180,IF(AND(L68&lt;L71,L69=L72),0))))</f>
        <v>0</v>
      </c>
      <c r="O70" s="105"/>
      <c r="P70" s="105"/>
      <c r="Q70" s="105" t="e">
        <f>B68+I70+INT((G70/K70)/24)</f>
        <v>#DIV/0!</v>
      </c>
      <c r="R70" s="113"/>
      <c r="S70" s="113"/>
      <c r="T70" s="113"/>
      <c r="U70" s="113"/>
      <c r="V70" s="113"/>
      <c r="X70" s="119"/>
      <c r="Y70" s="119"/>
      <c r="Z70" s="119"/>
      <c r="AA70" s="119"/>
    </row>
    <row r="71" spans="1:28" ht="15" customHeight="1">
      <c r="A71" s="14"/>
      <c r="B71" s="53"/>
      <c r="C71" s="53"/>
      <c r="D71" s="170"/>
      <c r="E71" s="84"/>
      <c r="F71" s="168"/>
      <c r="G71" s="14"/>
      <c r="H71" s="14"/>
      <c r="I71" s="21"/>
      <c r="J71" s="14"/>
      <c r="K71" s="14"/>
      <c r="L71" s="104">
        <f>IF(D71="PASSES",48.3698,IF(E71="N",(((((D71/10000)-INT(D71/10000))/6)*10)+(INT(D71/10000))),-(((((D71/10000)-INT(D71/10000))/6)*10)+(INT(D71/10000)))))</f>
        <v>0</v>
      </c>
      <c r="M71" s="104" t="e">
        <f>ROUND(DEGREES(ATAN(-(L75-L72)/((DEGREES(LN(TAN((PI()/4)+(L74/2)*PI()/180)))-(DEGREES(LN(TAN((PI()/4)+(L71/2)*PI()/180)))))))),1)</f>
        <v>#DIV/0!</v>
      </c>
      <c r="N71" s="104" t="b">
        <f>IF(AND(L71=L74,L72&gt;L75),270,IF(AND(L71=L74,L72&lt;L75),90,IF(AND(L71&gt;L74,L72=L75),180,IF(AND(L71&lt;L74,L72=L75),0))))</f>
        <v>0</v>
      </c>
      <c r="O71" s="104" t="e">
        <f>ABS(ROUND(DEGREES(ATAN(-((360-ABS(L75-L72))/((DEGREES(LN(TAN((PI()/4)+(L74/2)*PI()/180))))-(DEGREES(LN(TAN((PI()/4)+(L71/2)*PI()/180)))))))),1))</f>
        <v>#DIV/0!</v>
      </c>
      <c r="P71" s="104" t="e">
        <f>ROUND(((60*ABS((L74-L71)))/COS((M71*PI()/180))),2)</f>
        <v>#DIV/0!</v>
      </c>
      <c r="Q71" s="104"/>
      <c r="R71" s="53" t="e">
        <f>R69+I70+INT((G70/K70)/24)</f>
        <v>#DIV/0!</v>
      </c>
      <c r="S71" s="53" t="e">
        <f>IF(C71="H",R71+8/24,IF(C71="I",R71+9/24,IF(C71="K",R71+10/24,IF(C71="L",R71+11/24,IF(C71="M",R71+12/24,IF(C71="N",R71-1/24,IF(C71="O",R71-2/24,IF(C71="P",R71-3/24,T71))))))))</f>
        <v>#DIV/0!</v>
      </c>
      <c r="T71" s="113" t="e">
        <f>IF(C71="Q",R71-4/24,IF(C71="R",R71-5/24,IF(C71="S",R71-6/24,IF(C71="T",R71-7/24,IF(C71="U",R71-8/24,IF(C71="V",R71-9/24,IF(C71="W",R71-10/24,U71)))))))</f>
        <v>#DIV/0!</v>
      </c>
      <c r="U71" s="113" t="e">
        <f>IF(C71="X",R71-11/24,IF(C71="Y",R71-12/24,R71))</f>
        <v>#DIV/0!</v>
      </c>
      <c r="V71" s="113"/>
      <c r="X71" s="119" t="b">
        <f>IF(AND(7.5&gt;L72,L72&gt;0),"Z",IF(AND(22.5&gt;L72,L72&gt;7.5),"N",IF(AND(37.5&gt;L72,L72&gt;22.5),"O",IF(AND(52.5&gt;L72,L72&gt;37.5),"P",IF(AND(67.5&gt;L72,L72&gt;52.5),"Q",IF(AND(82.5&gt;L72,L72&gt;67.5),"R",IF(AND(97.5&gt;L72,L72&gt;82.5),"S",Y71)))))))</f>
        <v>0</v>
      </c>
      <c r="Y71" s="119" t="b">
        <f>IF(AND(112.5&gt;L72,L72&gt;97.5),"T",IF(AND(127.5&gt;L72,L72&gt;112.5),"U",IF(AND(142.5&gt;L72,L72&gt;127.5),"V",IF(AND(157.5&gt;L72,L72&gt;142.5),"W",IF(AND(172.5&gt;L72,L72&gt;157.5),"X",IF(AND(180&gt;L72,L72&gt;172.5),"Y",Z71))))))</f>
        <v>0</v>
      </c>
      <c r="Z71" s="119" t="b">
        <f>IF(AND(0&gt;L72,L72&gt;-7.5),"Z",IF(AND(-7.5&gt;L72,L72&gt;-22.5),"A",IF(AND(-22.5&gt;L72,L72&gt;-37.5),"B",IF(AND(-37.5&gt;L72,L72&gt;-52.5),"C",IF(AND(-52.5&gt;L72,L72&gt;-67.5),"D",IF(AND(-67.5&gt;L72,L72&gt;-82.5),"E",IF(AND(-82.5&gt;L72,L72&gt;-97.5),"F",AA71)))))))</f>
        <v>0</v>
      </c>
      <c r="AA71" s="119" t="b">
        <f>IF(AND(-97.5&gt;L72,L72&gt;-112.5),"G",IF(AND(-12.5&gt;L72,L72&gt;-127.5),"H",IF(AND(-127.5&gt;L72,L72&gt;-142.5),"I",IF(AND(-142.5&gt;L72,L72&gt;-157.5),"K",IF(AND(-157.5&gt;L72,L72&gt;-172.5),"L",IF(AND(-172.5&gt;L72,L72&gt;-180),"M"))))))</f>
        <v>0</v>
      </c>
      <c r="AB71" s="97">
        <v>21</v>
      </c>
    </row>
    <row r="72" spans="1:27" ht="15" customHeight="1">
      <c r="A72" s="14"/>
      <c r="B72" s="53"/>
      <c r="C72" s="53"/>
      <c r="D72" s="170"/>
      <c r="E72" s="84"/>
      <c r="F72" s="168"/>
      <c r="G72" s="14"/>
      <c r="H72" s="14"/>
      <c r="I72" s="21"/>
      <c r="J72" s="14"/>
      <c r="K72" s="14"/>
      <c r="L72" s="104">
        <f>IF(D71="PASSES",4.4875,IF(E72="W",(((((D72/10000)-INT(D72/10000))/6)*10)+(INT(D72/10000))),-(((((D72/10000)-INT(D72/10000))/6)*10)+(INT(D72/10000)))))</f>
        <v>0</v>
      </c>
      <c r="M72" s="104" t="e">
        <f>ABS(M71)</f>
        <v>#DIV/0!</v>
      </c>
      <c r="N72" s="104">
        <f>IF(AND(L71&gt;L74,L72&gt;L75),180-M72,IF(AND(L71&gt;L74,L72&lt;L75),180+M72,IF(AND(L71&lt;L74,L72&gt;L75),M72,IF(AND(L71&lt;L74,L72&lt;L75),360-M72,))))</f>
        <v>0</v>
      </c>
      <c r="O72" s="104">
        <f>IF(AND(L71&gt;L74,L72&gt;L75),180+O71,IF(AND(L71&gt;L74,L72&lt;L75),90+O71,IF(AND(L71&lt;L74,L72&gt;L75),270+O71,IF(AND(L71&lt;L74,L72&lt;L75),O71,))))</f>
        <v>0</v>
      </c>
      <c r="P72" s="104">
        <f>ABS(ROUND(((60*ABS((L74-L71)))/COS((O72*PI()/180))),2))</f>
        <v>0</v>
      </c>
      <c r="Q72" s="104"/>
      <c r="R72" s="113">
        <f>IF(C71="Z",B71,IF(C71="A",B71-1/24,IF(C71="B",B71-2/24,IF(C71="C",B71-3/24,IF(C71="D",B71-4/24,IF(C71="E",B71-5/24,S72))))))</f>
        <v>0</v>
      </c>
      <c r="S72" s="113">
        <f>IF(C71="F",B71-6/24,IF(C71="G",B71-7/24,IF(C71="H",B71-8/24,IF(C71="I",B71-9/24,IF(C71="K",B71-10/24,IF(C71="L",B71-11/24,T72))))))</f>
        <v>0</v>
      </c>
      <c r="T72" s="113">
        <f>IF(C71="M",B71-12/24,IF(C71="N",B71+1/24,IF(C71="O",B71+2/24,IF(C71="P",B71+3/24,IF(C71="Q",B71+4/24,IF(C71="R",B71+5/24,U72))))))</f>
        <v>0</v>
      </c>
      <c r="U72" s="113">
        <f>IF(C71="S",B71+6/24,IF(C71="T",B71+7/24,IF(C71="U",B71+8/24,IF(C71="V",B71+9/24,IF(C71="W",B71+10/24,V72)))))</f>
        <v>0</v>
      </c>
      <c r="V72" s="113"/>
      <c r="X72" s="119"/>
      <c r="Y72" s="119"/>
      <c r="Z72" s="119"/>
      <c r="AA72" s="119"/>
    </row>
    <row r="73" spans="1:27" ht="15" customHeight="1">
      <c r="A73" s="14"/>
      <c r="B73" s="53"/>
      <c r="C73" s="53"/>
      <c r="D73" s="57"/>
      <c r="E73" s="20"/>
      <c r="F73" s="168"/>
      <c r="G73" s="14"/>
      <c r="H73" s="14"/>
      <c r="I73" s="21"/>
      <c r="J73" s="14"/>
      <c r="K73" s="14"/>
      <c r="L73" s="155">
        <f>IF(L70=1,1,0)</f>
        <v>1</v>
      </c>
      <c r="M73" s="105"/>
      <c r="N73" s="104" t="b">
        <f>IF(AND(L71=L74,L72&gt;L75),90,IF(AND(L71=L74,L72&lt;L75),270,IF(AND(L71&gt;L74,L72=L75),180,IF(AND(L71&lt;L74,L72=L75),0))))</f>
        <v>0</v>
      </c>
      <c r="O73" s="105"/>
      <c r="P73" s="105"/>
      <c r="Q73" s="105" t="e">
        <f>B71+I73+INT((G73/K73)/24)</f>
        <v>#DIV/0!</v>
      </c>
      <c r="R73" s="113"/>
      <c r="S73" s="113"/>
      <c r="T73" s="113"/>
      <c r="U73" s="113"/>
      <c r="V73" s="113"/>
      <c r="X73" s="119"/>
      <c r="Y73" s="119"/>
      <c r="Z73" s="119"/>
      <c r="AA73" s="119"/>
    </row>
    <row r="74" spans="1:28" ht="15" customHeight="1">
      <c r="A74" s="14"/>
      <c r="B74" s="53"/>
      <c r="C74" s="53"/>
      <c r="D74" s="170"/>
      <c r="E74" s="84"/>
      <c r="F74" s="168"/>
      <c r="G74" s="14"/>
      <c r="H74" s="14"/>
      <c r="I74" s="21"/>
      <c r="J74" s="14"/>
      <c r="K74" s="14"/>
      <c r="L74" s="104">
        <f>IF(D74="PASSES",48.3698,IF(E74="N",(((((D74/10000)-INT(D74/10000))/6)*10)+(INT(D74/10000))),-(((((D74/10000)-INT(D74/10000))/6)*10)+(INT(D74/10000)))))</f>
        <v>0</v>
      </c>
      <c r="M74" s="104" t="e">
        <f>ROUND(DEGREES(ATAN(-(L78-L75)/((DEGREES(LN(TAN((PI()/4)+(L77/2)*PI()/180)))-(DEGREES(LN(TAN((PI()/4)+(L74/2)*PI()/180)))))))),1)</f>
        <v>#DIV/0!</v>
      </c>
      <c r="N74" s="104" t="b">
        <f>IF(AND(L74=L77,L75&gt;L78),270,IF(AND(L74=L77,L75&lt;L78),90,IF(AND(L74&gt;L77,L75=L78),180,IF(AND(L74&lt;L77,L75=L78),0))))</f>
        <v>0</v>
      </c>
      <c r="O74" s="104" t="e">
        <f>ABS(ROUND(DEGREES(ATAN(-((360-ABS(L78-L75))/((DEGREES(LN(TAN((PI()/4)+(L77/2)*PI()/180))))-(DEGREES(LN(TAN((PI()/4)+(L74/2)*PI()/180)))))))),1))</f>
        <v>#DIV/0!</v>
      </c>
      <c r="P74" s="104" t="e">
        <f>ROUND(((60*ABS((L77-L74)))/COS((M74*PI()/180))),2)</f>
        <v>#DIV/0!</v>
      </c>
      <c r="Q74" s="104"/>
      <c r="R74" s="53" t="e">
        <f>R72+I73+INT((G73/K73)/24)</f>
        <v>#DIV/0!</v>
      </c>
      <c r="S74" s="53" t="e">
        <f>IF(C74="H",R74+8/24,IF(C74="I",R74+9/24,IF(C74="K",R74+10/24,IF(C74="L",R74+11/24,IF(C74="M",R74+12/24,IF(C74="N",R74-1/24,IF(C74="O",R74-2/24,IF(C74="P",R74-3/24,T74))))))))</f>
        <v>#DIV/0!</v>
      </c>
      <c r="T74" s="113" t="e">
        <f>IF(C74="Q",R74-4/24,IF(C74="R",R74-5/24,IF(C74="S",R74-6/24,IF(C74="T",R74-7/24,IF(C74="U",R74-8/24,IF(C74="V",R74-9/24,IF(C74="W",R74-10/24,U74)))))))</f>
        <v>#DIV/0!</v>
      </c>
      <c r="U74" s="113" t="e">
        <f>IF(C74="X",R74-11/24,IF(C74="Y",R74-12/24,R74))</f>
        <v>#DIV/0!</v>
      </c>
      <c r="V74" s="113"/>
      <c r="X74" s="119" t="b">
        <f>IF(AND(7.5&gt;L75,L75&gt;0),"Z",IF(AND(22.5&gt;L75,L75&gt;7.5),"N",IF(AND(37.5&gt;L75,L75&gt;22.5),"O",IF(AND(52.5&gt;L75,L75&gt;37.5),"P",IF(AND(67.5&gt;L75,L75&gt;52.5),"Q",IF(AND(82.5&gt;L75,L75&gt;67.5),"R",IF(AND(97.5&gt;L75,L75&gt;82.5),"S",Y74)))))))</f>
        <v>0</v>
      </c>
      <c r="Y74" s="119" t="b">
        <f>IF(AND(112.5&gt;L75,L75&gt;97.5),"T",IF(AND(127.5&gt;L75,L75&gt;112.5),"U",IF(AND(142.5&gt;L75,L75&gt;127.5),"V",IF(AND(157.5&gt;L75,L75&gt;142.5),"W",IF(AND(172.5&gt;L75,L75&gt;157.5),"X",IF(AND(180&gt;L75,L75&gt;172.5),"Y",Z74))))))</f>
        <v>0</v>
      </c>
      <c r="Z74" s="119" t="b">
        <f>IF(AND(0&gt;L75,L75&gt;-7.5),"Z",IF(AND(-7.5&gt;L75,L75&gt;-22.5),"A",IF(AND(-22.5&gt;L75,L75&gt;-37.5),"B",IF(AND(-37.5&gt;L75,L75&gt;-52.5),"C",IF(AND(-52.5&gt;L75,L75&gt;-67.5),"D",IF(AND(-67.5&gt;L75,L75&gt;-82.5),"E",IF(AND(-82.5&gt;L75,L75&gt;-97.5),"F",AA74)))))))</f>
        <v>0</v>
      </c>
      <c r="AA74" s="119" t="b">
        <f>IF(AND(-97.5&gt;L75,L75&gt;-112.5),"G",IF(AND(-12.5&gt;L75,L75&gt;-127.5),"H",IF(AND(-127.5&gt;L75,L75&gt;-142.5),"I",IF(AND(-142.5&gt;L75,L75&gt;-157.5),"K",IF(AND(-157.5&gt;L75,L75&gt;-172.5),"L",IF(AND(-172.5&gt;L75,L75&gt;-180),"M"))))))</f>
        <v>0</v>
      </c>
      <c r="AB74" s="97">
        <v>22</v>
      </c>
    </row>
    <row r="75" spans="1:27" ht="15" customHeight="1">
      <c r="A75" s="14"/>
      <c r="B75" s="53"/>
      <c r="C75" s="53"/>
      <c r="D75" s="170"/>
      <c r="E75" s="84"/>
      <c r="F75" s="168"/>
      <c r="G75" s="14"/>
      <c r="H75" s="14"/>
      <c r="I75" s="21"/>
      <c r="J75" s="14"/>
      <c r="K75" s="14"/>
      <c r="L75" s="104">
        <f>IF(D74="PASSES",4.4875,IF(E75="W",(((((D75/10000)-INT(D75/10000))/6)*10)+(INT(D75/10000))),-(((((D75/10000)-INT(D75/10000))/6)*10)+(INT(D75/10000)))))</f>
        <v>0</v>
      </c>
      <c r="M75" s="104" t="e">
        <f>ABS(M74)</f>
        <v>#DIV/0!</v>
      </c>
      <c r="N75" s="104">
        <f>IF(AND(L74&gt;L77,L75&gt;L78),180-M75,IF(AND(L74&gt;L77,L75&lt;L78),180+M75,IF(AND(L74&lt;L77,L75&gt;L78),M75,IF(AND(L74&lt;L77,L75&lt;L78),360-M75,))))</f>
        <v>0</v>
      </c>
      <c r="O75" s="104">
        <f>IF(AND(L74&gt;L77,L75&gt;L78),180+O74,IF(AND(L74&gt;L77,L75&lt;L78),90+O74,IF(AND(L74&lt;L77,L75&gt;L78),270+O74,IF(AND(L74&lt;L77,L75&lt;L78),O74,))))</f>
        <v>0</v>
      </c>
      <c r="P75" s="104">
        <f>ABS(ROUND(((60*ABS((L77-L74)))/COS((O75*PI()/180))),2))</f>
        <v>0</v>
      </c>
      <c r="Q75" s="104"/>
      <c r="R75" s="113">
        <f>IF(C74="Z",B74,IF(C74="A",B74-1/24,IF(C74="B",B74-2/24,IF(C74="C",B74-3/24,IF(C74="D",B74-4/24,IF(C74="E",B74-5/24,S75))))))</f>
        <v>0</v>
      </c>
      <c r="S75" s="113">
        <f>IF(C74="F",B74-6/24,IF(C74="G",B74-7/24,IF(C74="H",B74-8/24,IF(C74="I",B74-9/24,IF(C74="K",B74-10/24,IF(C74="L",B74-11/24,T75))))))</f>
        <v>0</v>
      </c>
      <c r="T75" s="113">
        <f>IF(C74="M",B74-12/24,IF(C74="N",B74+1/24,IF(C74="O",B74+2/24,IF(C74="P",B74+3/24,IF(C74="Q",B74+4/24,IF(C74="R",B74+5/24,U75))))))</f>
        <v>0</v>
      </c>
      <c r="U75" s="113">
        <f>IF(C74="S",B74+6/24,IF(C74="T",B74+7/24,IF(C74="U",B74+8/24,IF(C74="V",B74+9/24,IF(C74="W",B74+10/24,V75)))))</f>
        <v>0</v>
      </c>
      <c r="V75" s="113"/>
      <c r="X75" s="119"/>
      <c r="Y75" s="119"/>
      <c r="Z75" s="119"/>
      <c r="AA75" s="119"/>
    </row>
    <row r="76" spans="1:27" ht="15" customHeight="1">
      <c r="A76" s="14"/>
      <c r="B76" s="53"/>
      <c r="C76" s="53"/>
      <c r="D76" s="57"/>
      <c r="E76" s="20"/>
      <c r="F76" s="168"/>
      <c r="G76" s="14"/>
      <c r="H76" s="14"/>
      <c r="I76" s="21"/>
      <c r="J76" s="14"/>
      <c r="K76" s="14"/>
      <c r="L76" s="155">
        <f>IF(L73=1,1,0)</f>
        <v>1</v>
      </c>
      <c r="M76" s="105"/>
      <c r="N76" s="104" t="b">
        <f>IF(AND(L74=L77,L75&gt;L78),90,IF(AND(L74=L77,L75&lt;L78),270,IF(AND(L74&gt;L77,L75=L78),180,IF(AND(L74&lt;L77,L75=L78),0))))</f>
        <v>0</v>
      </c>
      <c r="O76" s="105"/>
      <c r="P76" s="105"/>
      <c r="Q76" s="105" t="e">
        <f>B74+I76+INT((G76/K76)/24)</f>
        <v>#DIV/0!</v>
      </c>
      <c r="R76" s="113"/>
      <c r="S76" s="113"/>
      <c r="T76" s="113"/>
      <c r="U76" s="113"/>
      <c r="V76" s="113"/>
      <c r="X76" s="156"/>
      <c r="Y76" s="119"/>
      <c r="Z76" s="119"/>
      <c r="AA76" s="119"/>
    </row>
    <row r="77" spans="1:28" ht="15" customHeight="1">
      <c r="A77" s="14"/>
      <c r="B77" s="53"/>
      <c r="C77" s="53"/>
      <c r="D77" s="170"/>
      <c r="E77" s="84"/>
      <c r="F77" s="168"/>
      <c r="G77" s="14"/>
      <c r="H77" s="14"/>
      <c r="I77" s="21"/>
      <c r="J77" s="14"/>
      <c r="K77" s="14"/>
      <c r="L77" s="104">
        <f>IF(D77="PASSES",48.3698,IF(E77="N",(((((D77/10000)-INT(D77/10000))/6)*10)+(INT(D77/10000))),-(((((D77/10000)-INT(D77/10000))/6)*10)+(INT(D77/10000)))))</f>
        <v>0</v>
      </c>
      <c r="M77" s="104" t="e">
        <f>ROUND(DEGREES(ATAN(-(L81-L78)/((DEGREES(LN(TAN((PI()/4)+(L80/2)*PI()/180)))-(DEGREES(LN(TAN((PI()/4)+(L77/2)*PI()/180)))))))),1)</f>
        <v>#DIV/0!</v>
      </c>
      <c r="N77" s="104" t="b">
        <f>IF(AND(L77=L80,L78&gt;L81),270,IF(AND(L77=L80,L78&lt;L81),90,IF(AND(L77&gt;L80,L78=L81),180,IF(AND(L77&lt;L80,L78=L81),0))))</f>
        <v>0</v>
      </c>
      <c r="O77" s="104" t="e">
        <f>ABS(ROUND(DEGREES(ATAN(-((360-ABS(L81-L78))/((DEGREES(LN(TAN((PI()/4)+(L80/2)*PI()/180))))-(DEGREES(LN(TAN((PI()/4)+(L77/2)*PI()/180)))))))),1))</f>
        <v>#DIV/0!</v>
      </c>
      <c r="P77" s="104" t="e">
        <f>ROUND(((60*ABS((L80-L77)))/COS((M77*PI()/180))),2)</f>
        <v>#DIV/0!</v>
      </c>
      <c r="Q77" s="104"/>
      <c r="R77" s="53" t="e">
        <f>R75+I76+INT((G76/K76)/24)</f>
        <v>#DIV/0!</v>
      </c>
      <c r="S77" s="53" t="e">
        <f>IF(C77="H",R77+8/24,IF(C77="I",R77+9/24,IF(C77="K",R77+10/24,IF(C77="L",R77+11/24,IF(C77="M",R77+12/24,IF(C77="N",R77-1/24,IF(C77="O",R77-2/24,IF(C77="P",R77-3/24,T77))))))))</f>
        <v>#DIV/0!</v>
      </c>
      <c r="T77" s="113" t="e">
        <f>IF(C77="Q",R77-4/24,IF(C77="R",R77-5/24,IF(C77="S",R77-6/24,IF(C77="T",R77-7/24,IF(C77="U",R77-8/24,IF(C77="V",R77-9/24,IF(C77="W",R77-10/24,U77)))))))</f>
        <v>#DIV/0!</v>
      </c>
      <c r="U77" s="113" t="e">
        <f>IF(C77="X",R77-11/24,IF(C77="Y",R77-12/24,R77))</f>
        <v>#DIV/0!</v>
      </c>
      <c r="V77" s="113"/>
      <c r="X77" s="119" t="b">
        <f>IF(AND(7.5&gt;L78,L78&gt;0),"Z",IF(AND(22.5&gt;L78,L78&gt;7.5),"N",IF(AND(37.5&gt;L78,L78&gt;22.5),"O",IF(AND(52.5&gt;L78,L78&gt;37.5),"P",IF(AND(67.5&gt;L78,L78&gt;52.5),"Q",IF(AND(82.5&gt;L78,L78&gt;67.5),"R",IF(AND(97.5&gt;L78,L78&gt;82.5),"S",Y77)))))))</f>
        <v>0</v>
      </c>
      <c r="Y77" s="119" t="b">
        <f>IF(AND(112.5&gt;L78,L78&gt;97.5),"T",IF(AND(127.5&gt;L78,L78&gt;112.5),"U",IF(AND(142.5&gt;L78,L78&gt;127.5),"V",IF(AND(157.5&gt;L78,L78&gt;142.5),"W",IF(AND(172.5&gt;L78,L78&gt;157.5),"X",IF(AND(180&gt;L78,L78&gt;172.5),"Y",Z77))))))</f>
        <v>0</v>
      </c>
      <c r="Z77" s="119" t="b">
        <f>IF(AND(0&gt;L78,L78&gt;-7.5),"Z",IF(AND(-7.5&gt;L78,L78&gt;-22.5),"A",IF(AND(-22.5&gt;L78,L78&gt;-37.5),"B",IF(AND(-37.5&gt;L78,L78&gt;-52.5),"C",IF(AND(-52.5&gt;L78,L78&gt;-67.5),"D",IF(AND(-67.5&gt;L78,L78&gt;-82.5),"E",IF(AND(-82.5&gt;L78,L78&gt;-97.5),"F",AA77)))))))</f>
        <v>0</v>
      </c>
      <c r="AA77" s="119" t="b">
        <f>IF(AND(-97.5&gt;L78,L78&gt;-112.5),"G",IF(AND(-12.5&gt;L78,L78&gt;-127.5),"H",IF(AND(-127.5&gt;L78,L78&gt;-142.5),"I",IF(AND(-142.5&gt;L78,L78&gt;-157.5),"K",IF(AND(-157.5&gt;L78,L78&gt;-172.5),"L",IF(AND(-172.5&gt;L78,L78&gt;-180),"M"))))))</f>
        <v>0</v>
      </c>
      <c r="AB77" s="97">
        <v>23</v>
      </c>
    </row>
    <row r="78" spans="1:27" ht="15" customHeight="1">
      <c r="A78" s="14"/>
      <c r="B78" s="53"/>
      <c r="C78" s="53"/>
      <c r="D78" s="170"/>
      <c r="E78" s="84"/>
      <c r="F78" s="168"/>
      <c r="G78" s="14"/>
      <c r="H78" s="14"/>
      <c r="I78" s="21"/>
      <c r="J78" s="14"/>
      <c r="K78" s="14"/>
      <c r="L78" s="104">
        <f>IF(D77="PASSES",4.4875,IF(E78="W",(((((D78/10000)-INT(D78/10000))/6)*10)+(INT(D78/10000))),-(((((D78/10000)-INT(D78/10000))/6)*10)+(INT(D78/10000)))))</f>
        <v>0</v>
      </c>
      <c r="M78" s="104" t="e">
        <f>ABS(M77)</f>
        <v>#DIV/0!</v>
      </c>
      <c r="N78" s="104">
        <f>IF(AND(L77&gt;L80,L78&gt;L81),180-M78,IF(AND(L77&gt;L80,L78&lt;L81),180+M78,IF(AND(L77&lt;L80,L78&gt;L81),M78,IF(AND(L77&lt;L80,L78&lt;L81),360-M78,))))</f>
        <v>0</v>
      </c>
      <c r="O78" s="104">
        <f>IF(AND(L77&gt;L80,L78&gt;L81),180+O77,IF(AND(L77&gt;L80,L78&lt;L81),90+O77,IF(AND(L77&lt;L80,L78&gt;L81),270+O77,IF(AND(L77&lt;L80,L78&lt;L81),O77,))))</f>
        <v>0</v>
      </c>
      <c r="P78" s="104">
        <f>ABS(ROUND(((60*ABS((L80-L77)))/COS((O78*PI()/180))),2))</f>
        <v>0</v>
      </c>
      <c r="Q78" s="104"/>
      <c r="R78" s="113">
        <f>IF(C77="Z",B77,IF(C77="A",B77-1/24,IF(C77="B",B77-2/24,IF(C77="C",B77-3/24,IF(C77="D",B77-4/24,IF(C77="E",B77-5/24,S78))))))</f>
        <v>0</v>
      </c>
      <c r="S78" s="113">
        <f>IF(C77="F",B77-6/24,IF(C77="G",B77-7/24,IF(C77="H",B77-8/24,IF(C77="I",B77-9/24,IF(C77="K",B77-10/24,IF(C77="L",B77-11/24,T78))))))</f>
        <v>0</v>
      </c>
      <c r="T78" s="113">
        <f>IF(C77="M",B77-12/24,IF(C77="N",B77+1/24,IF(C77="O",B77+2/24,IF(C77="P",B77+3/24,IF(C77="Q",B77+4/24,IF(C77="R",B77+5/24,U78))))))</f>
        <v>0</v>
      </c>
      <c r="U78" s="113">
        <f>IF(C77="S",B77+6/24,IF(C77="T",B77+7/24,IF(C77="U",B77+8/24,IF(C77="V",B77+9/24,IF(C77="W",B77+10/24,V78)))))</f>
        <v>0</v>
      </c>
      <c r="V78" s="113"/>
      <c r="X78" s="119"/>
      <c r="Y78" s="119"/>
      <c r="Z78" s="119"/>
      <c r="AA78" s="119"/>
    </row>
    <row r="79" spans="1:27" ht="15" customHeight="1">
      <c r="A79" s="14"/>
      <c r="B79" s="53"/>
      <c r="C79" s="53"/>
      <c r="D79" s="57"/>
      <c r="E79" s="20"/>
      <c r="F79" s="168"/>
      <c r="G79" s="14"/>
      <c r="H79" s="14"/>
      <c r="I79" s="21"/>
      <c r="J79" s="14"/>
      <c r="K79" s="14"/>
      <c r="L79" s="155">
        <f>IF(L76=1,1,0)</f>
        <v>1</v>
      </c>
      <c r="M79" s="105"/>
      <c r="N79" s="104" t="b">
        <f>IF(AND(L77=L80,L78&gt;L81),90,IF(AND(L77=L80,L78&lt;L81),270,IF(AND(L77&gt;L80,L78=L81),180,IF(AND(L77&lt;L80,L78=L81),0))))</f>
        <v>0</v>
      </c>
      <c r="O79" s="105"/>
      <c r="P79" s="105"/>
      <c r="Q79" s="105" t="e">
        <f>B77+I79+INT((G79/K79)/24)</f>
        <v>#DIV/0!</v>
      </c>
      <c r="R79" s="113"/>
      <c r="S79" s="113"/>
      <c r="T79" s="113"/>
      <c r="U79" s="113"/>
      <c r="V79" s="113"/>
      <c r="X79" s="119"/>
      <c r="Y79" s="119"/>
      <c r="Z79" s="119"/>
      <c r="AA79" s="119"/>
    </row>
    <row r="80" spans="1:28" ht="15" customHeight="1">
      <c r="A80" s="14"/>
      <c r="B80" s="53"/>
      <c r="C80" s="53"/>
      <c r="D80" s="170"/>
      <c r="E80" s="84"/>
      <c r="F80" s="168"/>
      <c r="G80" s="14"/>
      <c r="H80" s="14"/>
      <c r="I80" s="21"/>
      <c r="J80" s="14"/>
      <c r="K80" s="14"/>
      <c r="L80" s="104">
        <f>IF(D80="PASSES",48.3698,IF(E80="N",(((((D80/10000)-INT(D80/10000))/6)*10)+(INT(D80/10000))),-(((((D80/10000)-INT(D80/10000))/6)*10)+(INT(D80/10000)))))</f>
        <v>0</v>
      </c>
      <c r="M80" s="104" t="e">
        <f>ROUND(DEGREES(ATAN(-(L84-L81)/((DEGREES(LN(TAN((PI()/4)+(L83/2)*PI()/180)))-(DEGREES(LN(TAN((PI()/4)+(L80/2)*PI()/180)))))))),1)</f>
        <v>#DIV/0!</v>
      </c>
      <c r="N80" s="104" t="b">
        <f>IF(AND(L80=L83,L81&gt;L84),270,IF(AND(L80=L83,L81&lt;L84),90,IF(AND(L80&gt;L83,L81=L84),180,IF(AND(L80&lt;L83,L81=L84),0))))</f>
        <v>0</v>
      </c>
      <c r="O80" s="104" t="e">
        <f>ABS(ROUND(DEGREES(ATAN(-((360-ABS(L84-L81))/((DEGREES(LN(TAN((PI()/4)+(L83/2)*PI()/180))))-(DEGREES(LN(TAN((PI()/4)+(L80/2)*PI()/180)))))))),1))</f>
        <v>#DIV/0!</v>
      </c>
      <c r="P80" s="104" t="e">
        <f>ROUND(((60*ABS((L83-L80)))/COS((M80*PI()/180))),2)</f>
        <v>#DIV/0!</v>
      </c>
      <c r="Q80" s="104"/>
      <c r="R80" s="53" t="e">
        <f>R78+I79+INT((G79/K79)/24)</f>
        <v>#DIV/0!</v>
      </c>
      <c r="S80" s="53" t="e">
        <f>IF(C80="H",R80+8/24,IF(C80="I",R80+9/24,IF(C80="K",R80+10/24,IF(C80="L",R80+11/24,IF(C80="M",R80+12/24,IF(C80="N",R80-1/24,IF(C80="O",R80-2/24,IF(C80="P",R80-3/24,T80))))))))</f>
        <v>#DIV/0!</v>
      </c>
      <c r="T80" s="113" t="e">
        <f>IF(C80="Q",R80-4/24,IF(C80="R",R80-5/24,IF(C80="S",R80-6/24,IF(C80="T",R80-7/24,IF(C80="U",R80-8/24,IF(C80="V",R80-9/24,IF(C80="W",R80-10/24,U80)))))))</f>
        <v>#DIV/0!</v>
      </c>
      <c r="U80" s="113" t="e">
        <f>IF(C80="X",R80-11/24,IF(C80="Y",R80-12/24,R80))</f>
        <v>#DIV/0!</v>
      </c>
      <c r="V80" s="113"/>
      <c r="X80" s="119" t="b">
        <f>IF(AND(7.5&gt;L81,L81&gt;0),"Z",IF(AND(22.5&gt;L81,L81&gt;7.5),"N",IF(AND(37.5&gt;L81,L81&gt;22.5),"O",IF(AND(52.5&gt;L81,L81&gt;37.5),"P",IF(AND(67.5&gt;L81,L81&gt;52.5),"Q",IF(AND(82.5&gt;L81,L81&gt;67.5),"R",IF(AND(97.5&gt;L81,L81&gt;82.5),"S",Y80)))))))</f>
        <v>0</v>
      </c>
      <c r="Y80" s="119" t="b">
        <f>IF(AND(112.5&gt;L81,L81&gt;97.5),"T",IF(AND(127.5&gt;L81,L81&gt;112.5),"U",IF(AND(142.5&gt;L81,L81&gt;127.5),"V",IF(AND(157.5&gt;L81,L81&gt;142.5),"W",IF(AND(172.5&gt;L81,L81&gt;157.5),"X",IF(AND(180&gt;L81,L81&gt;172.5),"Y",Z80))))))</f>
        <v>0</v>
      </c>
      <c r="Z80" s="119" t="b">
        <f>IF(AND(0&gt;L81,L81&gt;-7.5),"Z",IF(AND(-7.5&gt;L81,L81&gt;-22.5),"A",IF(AND(-22.5&gt;L81,L81&gt;-37.5),"B",IF(AND(-37.5&gt;L81,L81&gt;-52.5),"C",IF(AND(-52.5&gt;L81,L81&gt;-67.5),"D",IF(AND(-67.5&gt;L81,L81&gt;-82.5),"E",IF(AND(-82.5&gt;L81,L81&gt;-97.5),"F",AA80)))))))</f>
        <v>0</v>
      </c>
      <c r="AA80" s="119" t="b">
        <f>IF(AND(-97.5&gt;L81,L81&gt;-112.5),"G",IF(AND(-12.5&gt;L81,L81&gt;-127.5),"H",IF(AND(-127.5&gt;L81,L81&gt;-142.5),"I",IF(AND(-142.5&gt;L81,L81&gt;-157.5),"K",IF(AND(-157.5&gt;L81,L81&gt;-172.5),"L",IF(AND(-172.5&gt;L81,L81&gt;-180),"M"))))))</f>
        <v>0</v>
      </c>
      <c r="AB80" s="97">
        <v>24</v>
      </c>
    </row>
    <row r="81" spans="1:27" ht="15" customHeight="1">
      <c r="A81" s="14"/>
      <c r="B81" s="53"/>
      <c r="C81" s="53"/>
      <c r="D81" s="170"/>
      <c r="E81" s="84"/>
      <c r="F81" s="168"/>
      <c r="G81" s="14"/>
      <c r="H81" s="14"/>
      <c r="I81" s="21"/>
      <c r="J81" s="14"/>
      <c r="K81" s="14"/>
      <c r="L81" s="104">
        <f>IF(D80="PASSES",4.4875,IF(E81="W",(((((D81/10000)-INT(D81/10000))/6)*10)+(INT(D81/10000))),-(((((D81/10000)-INT(D81/10000))/6)*10)+(INT(D81/10000)))))</f>
        <v>0</v>
      </c>
      <c r="M81" s="104" t="e">
        <f>ABS(M80)</f>
        <v>#DIV/0!</v>
      </c>
      <c r="N81" s="104">
        <f>IF(AND(L80&gt;L83,L81&gt;L84),180-M81,IF(AND(L80&gt;L83,L81&lt;L84),180+M81,IF(AND(L80&lt;L83,L81&gt;L84),M81,IF(AND(L80&lt;L83,L81&lt;L84),360-M81,))))</f>
        <v>0</v>
      </c>
      <c r="O81" s="104">
        <f>IF(AND(L80&gt;L83,L81&gt;L84),180+O80,IF(AND(L80&gt;L83,L81&lt;L84),90+O80,IF(AND(L80&lt;L83,L81&gt;L84),270+O80,IF(AND(L80&lt;L83,L81&lt;L84),O80,))))</f>
        <v>0</v>
      </c>
      <c r="P81" s="104">
        <f>ABS(ROUND(((60*ABS((L83-L80)))/COS((O81*PI()/180))),2))</f>
        <v>0</v>
      </c>
      <c r="Q81" s="104"/>
      <c r="R81" s="113">
        <f>IF(C80="Z",B80,IF(C80="A",B80-1/24,IF(C80="B",B80-2/24,IF(C80="C",B80-3/24,IF(C80="D",B80-4/24,IF(C80="E",B80-5/24,S81))))))</f>
        <v>0</v>
      </c>
      <c r="S81" s="113">
        <f>IF(C80="F",B80-6/24,IF(C80="G",B80-7/24,IF(C80="H",B80-8/24,IF(C80="I",B80-9/24,IF(C80="K",B80-10/24,IF(C80="L",B80-11/24,T81))))))</f>
        <v>0</v>
      </c>
      <c r="T81" s="113">
        <f>IF(C80="M",B80-12/24,IF(C80="N",B80+1/24,IF(C80="O",B80+2/24,IF(C80="P",B80+3/24,IF(C80="Q",B80+4/24,IF(C80="R",B80+5/24,U81))))))</f>
        <v>0</v>
      </c>
      <c r="U81" s="113">
        <f>IF(C80="S",B80+6/24,IF(C80="T",B80+7/24,IF(C80="U",B80+8/24,IF(C80="V",B80+9/24,IF(C80="W",B80+10/24,V81)))))</f>
        <v>0</v>
      </c>
      <c r="V81" s="113"/>
      <c r="X81" s="119"/>
      <c r="Y81" s="119"/>
      <c r="Z81" s="119"/>
      <c r="AA81" s="119"/>
    </row>
    <row r="82" spans="1:27" ht="15" customHeight="1">
      <c r="A82" s="14"/>
      <c r="B82" s="53"/>
      <c r="C82" s="53"/>
      <c r="D82" s="57"/>
      <c r="E82" s="20"/>
      <c r="F82" s="168"/>
      <c r="G82" s="14"/>
      <c r="H82" s="14"/>
      <c r="I82" s="21"/>
      <c r="J82" s="14"/>
      <c r="K82" s="14"/>
      <c r="L82" s="155">
        <f>IF(L79=1,1,0)</f>
        <v>1</v>
      </c>
      <c r="M82" s="105"/>
      <c r="N82" s="104" t="b">
        <f>IF(AND(L80=L83,L81&gt;L84),90,IF(AND(L80=L83,L81&lt;L84),270,IF(AND(L80&gt;L83,L81=L84),180,IF(AND(L80&lt;L83,L81=L84),0))))</f>
        <v>0</v>
      </c>
      <c r="O82" s="105"/>
      <c r="P82" s="105"/>
      <c r="Q82" s="105" t="e">
        <f>B80+I82+INT((G82/K82)/24)</f>
        <v>#DIV/0!</v>
      </c>
      <c r="R82" s="113"/>
      <c r="S82" s="113"/>
      <c r="T82" s="113"/>
      <c r="U82" s="113"/>
      <c r="V82" s="113"/>
      <c r="X82" s="119"/>
      <c r="Y82" s="119"/>
      <c r="Z82" s="119"/>
      <c r="AA82" s="119"/>
    </row>
    <row r="83" spans="1:28" ht="15" customHeight="1">
      <c r="A83" s="14"/>
      <c r="B83" s="53"/>
      <c r="C83" s="53"/>
      <c r="D83" s="170"/>
      <c r="E83" s="84"/>
      <c r="F83" s="168"/>
      <c r="G83" s="14"/>
      <c r="H83" s="14"/>
      <c r="I83" s="21"/>
      <c r="J83" s="14"/>
      <c r="K83" s="14"/>
      <c r="L83" s="104">
        <f>IF(D83="PASSES",48.3698,IF(E83="N",(((((D83/10000)-INT(D83/10000))/6)*10)+(INT(D83/10000))),-(((((D83/10000)-INT(D83/10000))/6)*10)+(INT(D83/10000)))))</f>
        <v>0</v>
      </c>
      <c r="M83" s="104" t="e">
        <f>ROUND(DEGREES(ATAN(-(L87-L84)/((DEGREES(LN(TAN((PI()/4)+(L86/2)*PI()/180)))-(DEGREES(LN(TAN((PI()/4)+(L83/2)*PI()/180)))))))),1)</f>
        <v>#DIV/0!</v>
      </c>
      <c r="N83" s="104" t="b">
        <f>IF(AND(L83=L86,L84&gt;L87),270,IF(AND(L83=L86,L84&lt;L87),90,IF(AND(L83&gt;L86,L84=L87),180,IF(AND(L83&lt;L86,L84=L87),0))))</f>
        <v>0</v>
      </c>
      <c r="O83" s="104" t="e">
        <f>ABS(ROUND(DEGREES(ATAN(-((360-ABS(L87-L84))/((DEGREES(LN(TAN((PI()/4)+(L86/2)*PI()/180))))-(DEGREES(LN(TAN((PI()/4)+(L83/2)*PI()/180)))))))),1))</f>
        <v>#DIV/0!</v>
      </c>
      <c r="P83" s="104" t="e">
        <f>ROUND(((60*ABS((L86-L83)))/COS((M83*PI()/180))),2)</f>
        <v>#DIV/0!</v>
      </c>
      <c r="Q83" s="104"/>
      <c r="R83" s="53" t="e">
        <f>R81+I82+INT((G82/K82)/24)</f>
        <v>#DIV/0!</v>
      </c>
      <c r="S83" s="53" t="e">
        <f>IF(C83="H",R83+8/24,IF(C83="I",R83+9/24,IF(C83="K",R83+10/24,IF(C83="L",R83+11/24,IF(C83="M",R83+12/24,IF(C83="N",R83-1/24,IF(C83="O",R83-2/24,IF(C83="P",R83-3/24,T83))))))))</f>
        <v>#DIV/0!</v>
      </c>
      <c r="T83" s="113" t="e">
        <f>IF(C83="Q",R83-4/24,IF(C83="R",R83-5/24,IF(C83="S",R83-6/24,IF(C83="T",R83-7/24,IF(C83="U",R83-8/24,IF(C83="V",R83-9/24,IF(C83="W",R83-10/24,U83)))))))</f>
        <v>#DIV/0!</v>
      </c>
      <c r="U83" s="113" t="e">
        <f>IF(C83="X",R83-11/24,IF(C83="Y",R83-12/24,R83))</f>
        <v>#DIV/0!</v>
      </c>
      <c r="V83" s="113"/>
      <c r="X83" s="119" t="b">
        <f>IF(AND(7.5&gt;L84,L84&gt;0),"Z",IF(AND(22.5&gt;L84,L84&gt;7.5),"N",IF(AND(37.5&gt;L84,L84&gt;22.5),"O",IF(AND(52.5&gt;L84,L84&gt;37.5),"P",IF(AND(67.5&gt;L84,L84&gt;52.5),"Q",IF(AND(82.5&gt;L84,L84&gt;67.5),"R",IF(AND(97.5&gt;L84,L84&gt;82.5),"S",Y83)))))))</f>
        <v>0</v>
      </c>
      <c r="Y83" s="119" t="b">
        <f>IF(AND(112.5&gt;L84,L84&gt;97.5),"T",IF(AND(127.5&gt;L84,L84&gt;112.5),"U",IF(AND(142.5&gt;L84,L84&gt;127.5),"V",IF(AND(157.5&gt;L84,L84&gt;142.5),"W",IF(AND(172.5&gt;L84,L84&gt;157.5),"X",IF(AND(180&gt;L84,L84&gt;172.5),"Y",Z83))))))</f>
        <v>0</v>
      </c>
      <c r="Z83" s="119" t="b">
        <f>IF(AND(0&gt;L84,L84&gt;-7.5),"Z",IF(AND(-7.5&gt;L84,L84&gt;-22.5),"A",IF(AND(-22.5&gt;L84,L84&gt;-37.5),"B",IF(AND(-37.5&gt;L84,L84&gt;-52.5),"C",IF(AND(-52.5&gt;L84,L84&gt;-67.5),"D",IF(AND(-67.5&gt;L84,L84&gt;-82.5),"E",IF(AND(-82.5&gt;L84,L84&gt;-97.5),"F",AA83)))))))</f>
        <v>0</v>
      </c>
      <c r="AA83" s="119" t="b">
        <f>IF(AND(-97.5&gt;L84,L84&gt;-112.5),"G",IF(AND(-12.5&gt;L84,L84&gt;-127.5),"H",IF(AND(-127.5&gt;L84,L84&gt;-142.5),"I",IF(AND(-142.5&gt;L84,L84&gt;-157.5),"K",IF(AND(-157.5&gt;L84,L84&gt;-172.5),"L",IF(AND(-172.5&gt;L84,L84&gt;-180),"M"))))))</f>
        <v>0</v>
      </c>
      <c r="AB83" s="97">
        <v>25</v>
      </c>
    </row>
    <row r="84" spans="1:27" ht="15" customHeight="1">
      <c r="A84" s="14"/>
      <c r="B84" s="53"/>
      <c r="C84" s="53"/>
      <c r="D84" s="170"/>
      <c r="E84" s="84"/>
      <c r="F84" s="168"/>
      <c r="G84" s="14"/>
      <c r="H84" s="14"/>
      <c r="I84" s="21"/>
      <c r="J84" s="14"/>
      <c r="K84" s="14"/>
      <c r="L84" s="104">
        <f>IF(D83="PASSES",4.4875,IF(E84="W",(((((D84/10000)-INT(D84/10000))/6)*10)+(INT(D84/10000))),-(((((D84/10000)-INT(D84/10000))/6)*10)+(INT(D84/10000)))))</f>
        <v>0</v>
      </c>
      <c r="M84" s="104" t="e">
        <f>ABS(M83)</f>
        <v>#DIV/0!</v>
      </c>
      <c r="N84" s="104">
        <f>IF(AND(L83&gt;L86,L84&gt;L87),180-M84,IF(AND(L83&gt;L86,L84&lt;L87),180+M84,IF(AND(L83&lt;L86,L84&gt;L87),M84,IF(AND(L83&lt;L86,L84&lt;L87),360-M84,))))</f>
        <v>0</v>
      </c>
      <c r="O84" s="104">
        <f>IF(AND(L83&gt;L86,L84&gt;L87),180+O83,IF(AND(L83&gt;L86,L84&lt;L87),90+O83,IF(AND(L83&lt;L86,L84&gt;L87),270+O83,IF(AND(L83&lt;L86,L84&lt;L87),O83,))))</f>
        <v>0</v>
      </c>
      <c r="P84" s="104">
        <f>ABS(ROUND(((60*ABS((L86-L83)))/COS((O84*PI()/180))),2))</f>
        <v>0</v>
      </c>
      <c r="Q84" s="104"/>
      <c r="R84" s="113">
        <f>IF(C83="Z",B83,IF(C83="A",B83-1/24,IF(C83="B",B83-2/24,IF(C83="C",B83-3/24,IF(C83="D",B83-4/24,IF(C83="E",B83-5/24,S84))))))</f>
        <v>0</v>
      </c>
      <c r="S84" s="113">
        <f>IF(C83="F",B83-6/24,IF(C83="G",B83-7/24,IF(C83="H",B83-8/24,IF(C83="I",B83-9/24,IF(C83="K",B83-10/24,IF(C83="L",B83-11/24,T84))))))</f>
        <v>0</v>
      </c>
      <c r="T84" s="113">
        <f>IF(C83="M",B83-12/24,IF(C83="N",B83+1/24,IF(C83="O",B83+2/24,IF(C83="P",B83+3/24,IF(C83="Q",B83+4/24,IF(C83="R",B83+5/24,U84))))))</f>
        <v>0</v>
      </c>
      <c r="U84" s="113">
        <f>IF(C83="S",B83+6/24,IF(C83="T",B83+7/24,IF(C83="U",B83+8/24,IF(C83="V",B83+9/24,IF(C83="W",B83+10/24,V84)))))</f>
        <v>0</v>
      </c>
      <c r="V84" s="113"/>
      <c r="X84" s="119"/>
      <c r="Y84" s="119"/>
      <c r="Z84" s="119"/>
      <c r="AA84" s="119"/>
    </row>
    <row r="85" spans="1:27" ht="15" customHeight="1">
      <c r="A85" s="14"/>
      <c r="B85" s="53"/>
      <c r="C85" s="53"/>
      <c r="D85" s="57"/>
      <c r="E85" s="20"/>
      <c r="F85" s="168"/>
      <c r="G85" s="14"/>
      <c r="H85" s="14"/>
      <c r="I85" s="21"/>
      <c r="J85" s="14"/>
      <c r="K85" s="14"/>
      <c r="L85" s="155">
        <f>IF(L82=1,1,0)</f>
        <v>1</v>
      </c>
      <c r="M85" s="105"/>
      <c r="N85" s="104" t="b">
        <f>IF(AND(L83=L86,L84&gt;L87),90,IF(AND(L83=L86,L84&lt;L87),270,IF(AND(L83&gt;L86,L84=L87),180,IF(AND(L83&lt;L86,L84=L87),0))))</f>
        <v>0</v>
      </c>
      <c r="O85" s="105"/>
      <c r="P85" s="105"/>
      <c r="Q85" s="105" t="e">
        <f>B83+I85+INT((G85/K85)/24)</f>
        <v>#DIV/0!</v>
      </c>
      <c r="R85" s="113"/>
      <c r="S85" s="113"/>
      <c r="T85" s="113"/>
      <c r="U85" s="113"/>
      <c r="V85" s="113"/>
      <c r="X85" s="119"/>
      <c r="Y85" s="119"/>
      <c r="Z85" s="119"/>
      <c r="AA85" s="119"/>
    </row>
    <row r="86" spans="1:28" ht="15" customHeight="1">
      <c r="A86" s="14"/>
      <c r="B86" s="53"/>
      <c r="C86" s="53"/>
      <c r="D86" s="170"/>
      <c r="E86" s="84"/>
      <c r="F86" s="168"/>
      <c r="G86" s="14"/>
      <c r="H86" s="14"/>
      <c r="I86" s="21"/>
      <c r="J86" s="14"/>
      <c r="K86" s="14"/>
      <c r="L86" s="104">
        <f>IF(D86="PASSES",48.3698,IF(E86="N",(((((D86/10000)-INT(D86/10000))/6)*10)+(INT(D86/10000))),-(((((D86/10000)-INT(D86/10000))/6)*10)+(INT(D86/10000)))))</f>
        <v>0</v>
      </c>
      <c r="M86" s="104" t="e">
        <f>ROUND(DEGREES(ATAN(-(L90-L87)/((DEGREES(LN(TAN((PI()/4)+(L89/2)*PI()/180)))-(DEGREES(LN(TAN((PI()/4)+(L86/2)*PI()/180)))))))),1)</f>
        <v>#DIV/0!</v>
      </c>
      <c r="N86" s="104" t="b">
        <f>IF(AND(L86=L89,L87&gt;L90),270,IF(AND(L86=L89,L87&lt;L90),90,IF(AND(L86&gt;L89,L87=L90),180,IF(AND(L86&lt;L89,L87=L90),0))))</f>
        <v>0</v>
      </c>
      <c r="O86" s="104" t="e">
        <f>ABS(ROUND(DEGREES(ATAN(-((360-ABS(L90-L87))/((DEGREES(LN(TAN((PI()/4)+(L89/2)*PI()/180))))-(DEGREES(LN(TAN((PI()/4)+(L86/2)*PI()/180)))))))),1))</f>
        <v>#DIV/0!</v>
      </c>
      <c r="P86" s="104" t="e">
        <f>ROUND(((60*ABS((L89-L86)))/COS((M86*PI()/180))),2)</f>
        <v>#DIV/0!</v>
      </c>
      <c r="Q86" s="104"/>
      <c r="R86" s="53" t="e">
        <f>R84+I85+INT((G85/K85)/24)</f>
        <v>#DIV/0!</v>
      </c>
      <c r="S86" s="53" t="e">
        <f>IF(C86="H",R86+8/24,IF(C86="I",R86+9/24,IF(C86="K",R86+10/24,IF(C86="L",R86+11/24,IF(C86="M",R86+12/24,IF(C86="N",R86-1/24,IF(C86="O",R86-2/24,IF(C86="P",R86-3/24,T86))))))))</f>
        <v>#DIV/0!</v>
      </c>
      <c r="T86" s="113" t="e">
        <f>IF(C86="Q",R86-4/24,IF(C86="R",R86-5/24,IF(C86="S",R86-6/24,IF(C86="T",R86-7/24,IF(C86="U",R86-8/24,IF(C86="V",R86-9/24,IF(C86="W",R86-10/24,U86)))))))</f>
        <v>#DIV/0!</v>
      </c>
      <c r="U86" s="113" t="e">
        <f>IF(C86="X",R86-11/24,IF(C86="Y",R86-12/24,R86))</f>
        <v>#DIV/0!</v>
      </c>
      <c r="V86" s="113"/>
      <c r="X86" s="119" t="b">
        <f>IF(AND(7.5&gt;L87,L87&gt;0),"Z",IF(AND(22.5&gt;L87,L87&gt;7.5),"N",IF(AND(37.5&gt;L87,L87&gt;22.5),"O",IF(AND(52.5&gt;L87,L87&gt;37.5),"P",IF(AND(67.5&gt;L87,L87&gt;52.5),"Q",IF(AND(82.5&gt;L87,L87&gt;67.5),"R",IF(AND(97.5&gt;L87,L87&gt;82.5),"S",Y86)))))))</f>
        <v>0</v>
      </c>
      <c r="Y86" s="119" t="b">
        <f>IF(AND(112.5&gt;L87,L87&gt;97.5),"T",IF(AND(127.5&gt;L87,L87&gt;112.5),"U",IF(AND(142.5&gt;L87,L87&gt;127.5),"V",IF(AND(157.5&gt;L87,L87&gt;142.5),"W",IF(AND(172.5&gt;L87,L87&gt;157.5),"X",IF(AND(180&gt;L87,L87&gt;172.5),"Y",Z86))))))</f>
        <v>0</v>
      </c>
      <c r="Z86" s="119" t="b">
        <f>IF(AND(0&gt;L87,L87&gt;-7.5),"Z",IF(AND(-7.5&gt;L87,L87&gt;-22.5),"A",IF(AND(-22.5&gt;L87,L87&gt;-37.5),"B",IF(AND(-37.5&gt;L87,L87&gt;-52.5),"C",IF(AND(-52.5&gt;L87,L87&gt;-67.5),"D",IF(AND(-67.5&gt;L87,L87&gt;-82.5),"E",IF(AND(-82.5&gt;L87,L87&gt;-97.5),"F",AA86)))))))</f>
        <v>0</v>
      </c>
      <c r="AA86" s="119" t="b">
        <f>IF(AND(-97.5&gt;L87,L87&gt;-112.5),"G",IF(AND(-12.5&gt;L87,L87&gt;-127.5),"H",IF(AND(-127.5&gt;L87,L87&gt;-142.5),"I",IF(AND(-142.5&gt;L87,L87&gt;-157.5),"K",IF(AND(-157.5&gt;L87,L87&gt;-172.5),"L",IF(AND(-172.5&gt;L87,L87&gt;-180),"M"))))))</f>
        <v>0</v>
      </c>
      <c r="AB86" s="97">
        <v>26</v>
      </c>
    </row>
    <row r="87" spans="1:27" ht="15" customHeight="1">
      <c r="A87" s="14"/>
      <c r="B87" s="53"/>
      <c r="C87" s="53"/>
      <c r="D87" s="170"/>
      <c r="E87" s="84"/>
      <c r="F87" s="168"/>
      <c r="G87" s="14"/>
      <c r="H87" s="14"/>
      <c r="I87" s="21"/>
      <c r="J87" s="14"/>
      <c r="K87" s="14"/>
      <c r="L87" s="104">
        <f>IF(D86="PASSES",4.4875,IF(E87="W",(((((D87/10000)-INT(D87/10000))/6)*10)+(INT(D87/10000))),-(((((D87/10000)-INT(D87/10000))/6)*10)+(INT(D87/10000)))))</f>
        <v>0</v>
      </c>
      <c r="M87" s="104" t="e">
        <f>ABS(M86)</f>
        <v>#DIV/0!</v>
      </c>
      <c r="N87" s="104">
        <f>IF(AND(L86&gt;L89,L87&gt;L90),180-M87,IF(AND(L86&gt;L89,L87&lt;L90),180+M87,IF(AND(L86&lt;L89,L87&gt;L90),M87,IF(AND(L86&lt;L89,L87&lt;L90),360-M87,))))</f>
        <v>0</v>
      </c>
      <c r="O87" s="104">
        <f>IF(AND(L86&gt;L89,L87&gt;L90),180+O86,IF(AND(L86&gt;L89,L87&lt;L90),90+O86,IF(AND(L86&lt;L89,L87&gt;L90),270+O86,IF(AND(L86&lt;L89,L87&lt;L90),O86,))))</f>
        <v>0</v>
      </c>
      <c r="P87" s="104">
        <f>ABS(ROUND(((60*ABS((L89-L86)))/COS((O87*PI()/180))),2))</f>
        <v>0</v>
      </c>
      <c r="Q87" s="104"/>
      <c r="R87" s="113">
        <f>IF(C86="Z",B86,IF(C86="A",B86-1/24,IF(C86="B",B86-2/24,IF(C86="C",B86-3/24,IF(C86="D",B86-4/24,IF(C86="E",B86-5/24,S87))))))</f>
        <v>0</v>
      </c>
      <c r="S87" s="113">
        <f>IF(C86="F",B86-6/24,IF(C86="G",B86-7/24,IF(C86="H",B86-8/24,IF(C86="I",B86-9/24,IF(C86="K",B86-10/24,IF(C86="L",B86-11/24,T87))))))</f>
        <v>0</v>
      </c>
      <c r="T87" s="113">
        <f>IF(C86="M",B86-12/24,IF(C86="N",B86+1/24,IF(C86="O",B86+2/24,IF(C86="P",B86+3/24,IF(C86="Q",B86+4/24,IF(C86="R",B86+5/24,U87))))))</f>
        <v>0</v>
      </c>
      <c r="U87" s="113">
        <f>IF(C86="S",B86+6/24,IF(C86="T",B86+7/24,IF(C86="U",B86+8/24,IF(C86="V",B86+9/24,IF(C86="W",B86+10/24,V87)))))</f>
        <v>0</v>
      </c>
      <c r="V87" s="113"/>
      <c r="X87" s="119"/>
      <c r="Y87" s="119"/>
      <c r="Z87" s="119"/>
      <c r="AA87" s="119"/>
    </row>
    <row r="88" spans="1:27" ht="15" customHeight="1">
      <c r="A88" s="14"/>
      <c r="B88" s="53"/>
      <c r="C88" s="53"/>
      <c r="D88" s="57"/>
      <c r="E88" s="20"/>
      <c r="F88" s="168"/>
      <c r="G88" s="14"/>
      <c r="H88" s="14"/>
      <c r="I88" s="21"/>
      <c r="J88" s="14"/>
      <c r="K88" s="14"/>
      <c r="L88" s="155">
        <f>IF(L85=1,1,0)</f>
        <v>1</v>
      </c>
      <c r="M88" s="105"/>
      <c r="N88" s="104" t="b">
        <f>IF(AND(L86=L89,L87&gt;L90),90,IF(AND(L86=L89,L87&lt;L90),270,IF(AND(L86&gt;L89,L87=L90),180,IF(AND(L86&lt;L89,L87=L90),0))))</f>
        <v>0</v>
      </c>
      <c r="O88" s="105"/>
      <c r="P88" s="105"/>
      <c r="Q88" s="105" t="e">
        <f>B86+I88+INT((G88/K88)/24)</f>
        <v>#DIV/0!</v>
      </c>
      <c r="R88" s="113"/>
      <c r="S88" s="113"/>
      <c r="T88" s="113"/>
      <c r="U88" s="113"/>
      <c r="V88" s="113"/>
      <c r="X88" s="119"/>
      <c r="Y88" s="119"/>
      <c r="Z88" s="119"/>
      <c r="AA88" s="119"/>
    </row>
    <row r="89" spans="1:28" ht="15" customHeight="1">
      <c r="A89" s="14"/>
      <c r="B89" s="53"/>
      <c r="C89" s="53"/>
      <c r="D89" s="170"/>
      <c r="E89" s="84"/>
      <c r="F89" s="168"/>
      <c r="G89" s="14"/>
      <c r="H89" s="14"/>
      <c r="I89" s="21"/>
      <c r="J89" s="14"/>
      <c r="K89" s="14"/>
      <c r="L89" s="104">
        <f>IF(D89="PASSES",48.3698,IF(E89="N",(((((D89/10000)-INT(D89/10000))/6)*10)+(INT(D89/10000))),-(((((D89/10000)-INT(D89/10000))/6)*10)+(INT(D89/10000)))))</f>
        <v>0</v>
      </c>
      <c r="M89" s="104" t="e">
        <f>ROUND(DEGREES(ATAN(-(L93-L90)/((DEGREES(LN(TAN((PI()/4)+(L92/2)*PI()/180)))-(DEGREES(LN(TAN((PI()/4)+(L89/2)*PI()/180)))))))),1)</f>
        <v>#DIV/0!</v>
      </c>
      <c r="N89" s="104" t="b">
        <f>IF(AND(L89=L92,L90&gt;L93),270,IF(AND(L89=L92,L90&lt;L93),90,IF(AND(L89&gt;L92,L90=L93),180,IF(AND(L89&lt;L92,L90=L93),0))))</f>
        <v>0</v>
      </c>
      <c r="O89" s="104" t="e">
        <f>ABS(ROUND(DEGREES(ATAN(-((360-ABS(L93-L90))/((DEGREES(LN(TAN((PI()/4)+(L92/2)*PI()/180))))-(DEGREES(LN(TAN((PI()/4)+(L89/2)*PI()/180)))))))),1))</f>
        <v>#DIV/0!</v>
      </c>
      <c r="P89" s="104" t="e">
        <f>ROUND(((60*ABS((L92-L89)))/COS((M89*PI()/180))),2)</f>
        <v>#DIV/0!</v>
      </c>
      <c r="Q89" s="104"/>
      <c r="R89" s="53" t="e">
        <f>R87+I88+INT((G88/K88)/24)</f>
        <v>#DIV/0!</v>
      </c>
      <c r="S89" s="53" t="e">
        <f>IF(C89="H",R89+8/24,IF(C89="I",R89+9/24,IF(C89="K",R89+10/24,IF(C89="L",R89+11/24,IF(C89="M",R89+12/24,IF(C89="N",R89-1/24,IF(C89="O",R89-2/24,IF(C89="P",R89-3/24,T89))))))))</f>
        <v>#DIV/0!</v>
      </c>
      <c r="T89" s="113" t="e">
        <f>IF(C89="Q",R89-4/24,IF(C89="R",R89-5/24,IF(C89="S",R89-6/24,IF(C89="T",R89-7/24,IF(C89="U",R89-8/24,IF(C89="V",R89-9/24,IF(C89="W",R89-10/24,U89)))))))</f>
        <v>#DIV/0!</v>
      </c>
      <c r="U89" s="113" t="e">
        <f>IF(C89="X",R89-11/24,IF(C89="Y",R89-12/24,R89))</f>
        <v>#DIV/0!</v>
      </c>
      <c r="V89" s="113"/>
      <c r="X89" s="119" t="b">
        <f>IF(AND(7.5&gt;L90,L90&gt;0),"Z",IF(AND(22.5&gt;L90,L90&gt;7.5),"N",IF(AND(37.5&gt;L90,L90&gt;22.5),"O",IF(AND(52.5&gt;L90,L90&gt;37.5),"P",IF(AND(67.5&gt;L90,L90&gt;52.5),"Q",IF(AND(82.5&gt;L90,L90&gt;67.5),"R",IF(AND(97.5&gt;L90,L90&gt;82.5),"S",Y89)))))))</f>
        <v>0</v>
      </c>
      <c r="Y89" s="119" t="b">
        <f>IF(AND(112.5&gt;L90,L90&gt;97.5),"T",IF(AND(127.5&gt;L90,L90&gt;112.5),"U",IF(AND(142.5&gt;L90,L90&gt;127.5),"V",IF(AND(157.5&gt;L90,L90&gt;142.5),"W",IF(AND(172.5&gt;L90,L90&gt;157.5),"X",IF(AND(180&gt;L90,L90&gt;172.5),"Y",Z89))))))</f>
        <v>0</v>
      </c>
      <c r="Z89" s="119" t="b">
        <f>IF(AND(0&gt;L90,L90&gt;-7.5),"Z",IF(AND(-7.5&gt;L90,L90&gt;-22.5),"A",IF(AND(-22.5&gt;L90,L90&gt;-37.5),"B",IF(AND(-37.5&gt;L90,L90&gt;-52.5),"C",IF(AND(-52.5&gt;L90,L90&gt;-67.5),"D",IF(AND(-67.5&gt;L90,L90&gt;-82.5),"E",IF(AND(-82.5&gt;L90,L90&gt;-97.5),"F",AA89)))))))</f>
        <v>0</v>
      </c>
      <c r="AA89" s="119" t="b">
        <f>IF(AND(-97.5&gt;L90,L90&gt;-112.5),"G",IF(AND(-12.5&gt;L90,L90&gt;-127.5),"H",IF(AND(-127.5&gt;L90,L90&gt;-142.5),"I",IF(AND(-142.5&gt;L90,L90&gt;-157.5),"K",IF(AND(-157.5&gt;L90,L90&gt;-172.5),"L",IF(AND(-172.5&gt;L90,L90&gt;-180),"M"))))))</f>
        <v>0</v>
      </c>
      <c r="AB89" s="97">
        <v>27</v>
      </c>
    </row>
    <row r="90" spans="1:27" ht="15" customHeight="1">
      <c r="A90" s="14"/>
      <c r="B90" s="53"/>
      <c r="C90" s="53"/>
      <c r="D90" s="170"/>
      <c r="E90" s="84"/>
      <c r="F90" s="168"/>
      <c r="G90" s="14"/>
      <c r="H90" s="14"/>
      <c r="I90" s="21"/>
      <c r="J90" s="14"/>
      <c r="K90" s="14"/>
      <c r="L90" s="104">
        <f>IF(D89="PASSES",4.4875,IF(E90="W",(((((D90/10000)-INT(D90/10000))/6)*10)+(INT(D90/10000))),-(((((D90/10000)-INT(D90/10000))/6)*10)+(INT(D90/10000)))))</f>
        <v>0</v>
      </c>
      <c r="M90" s="104" t="e">
        <f>ABS(M89)</f>
        <v>#DIV/0!</v>
      </c>
      <c r="N90" s="104">
        <f>IF(AND(L89&gt;L92,L90&gt;L93),180-M90,IF(AND(L89&gt;L92,L90&lt;L93),180+M90,IF(AND(L89&lt;L92,L90&gt;L93),M90,IF(AND(L89&lt;L92,L90&lt;L93),360-M90,))))</f>
        <v>0</v>
      </c>
      <c r="O90" s="104">
        <f>IF(AND(L89&gt;L92,L90&gt;L93),180+O89,IF(AND(L89&gt;L92,L90&lt;L93),90+O89,IF(AND(L89&lt;L92,L90&gt;L93),270+O89,IF(AND(L89&lt;L92,L90&lt;L93),O89,))))</f>
        <v>0</v>
      </c>
      <c r="P90" s="104">
        <f>ABS(ROUND(((60*ABS((L92-L89)))/COS((O90*PI()/180))),2))</f>
        <v>0</v>
      </c>
      <c r="Q90" s="104"/>
      <c r="R90" s="113">
        <f>IF(C89="Z",B89,IF(C89="A",B89-1/24,IF(C89="B",B89-2/24,IF(C89="C",B89-3/24,IF(C89="D",B89-4/24,IF(C89="E",B89-5/24,S90))))))</f>
        <v>0</v>
      </c>
      <c r="S90" s="113">
        <f>IF(C89="F",B89-6/24,IF(C89="G",B89-7/24,IF(C89="H",B89-8/24,IF(C89="I",B89-9/24,IF(C89="K",B89-10/24,IF(C89="L",B89-11/24,T90))))))</f>
        <v>0</v>
      </c>
      <c r="T90" s="113">
        <f>IF(C89="M",B89-12/24,IF(C89="N",B89+1/24,IF(C89="O",B89+2/24,IF(C89="P",B89+3/24,IF(C89="Q",B89+4/24,IF(C89="R",B89+5/24,U90))))))</f>
        <v>0</v>
      </c>
      <c r="U90" s="113">
        <f>IF(C89="S",B89+6/24,IF(C89="T",B89+7/24,IF(C89="U",B89+8/24,IF(C89="V",B89+9/24,IF(C89="W",B89+10/24,V90)))))</f>
        <v>0</v>
      </c>
      <c r="V90" s="113"/>
      <c r="X90" s="119"/>
      <c r="Y90" s="119"/>
      <c r="Z90" s="119"/>
      <c r="AA90" s="119"/>
    </row>
    <row r="91" spans="1:27" ht="15" customHeight="1">
      <c r="A91" s="104"/>
      <c r="B91" s="104"/>
      <c r="C91" s="14"/>
      <c r="D91" s="105"/>
      <c r="E91" s="105"/>
      <c r="F91" s="171"/>
      <c r="G91" s="104"/>
      <c r="H91" s="104"/>
      <c r="I91" s="106"/>
      <c r="J91" s="104"/>
      <c r="K91" s="104"/>
      <c r="L91" s="155">
        <f>IF(L88=1,1,0)</f>
        <v>1</v>
      </c>
      <c r="M91" s="105"/>
      <c r="N91" s="104" t="b">
        <f>IF(AND(L89=L92,L90&gt;L93),90,IF(AND(L89=L92,L90&lt;L93),270,IF(AND(L89&gt;L92,L90=L93),180,IF(AND(L89&lt;L92,L90=L93),0))))</f>
        <v>0</v>
      </c>
      <c r="O91" s="105"/>
      <c r="P91" s="105"/>
      <c r="Q91" s="105" t="e">
        <f>B89+I91+INT((G91/K91)/24)</f>
        <v>#DIV/0!</v>
      </c>
      <c r="R91" s="113"/>
      <c r="S91" s="113"/>
      <c r="T91" s="113"/>
      <c r="U91" s="113"/>
      <c r="V91" s="113"/>
      <c r="X91" s="119"/>
      <c r="Y91" s="119"/>
      <c r="Z91" s="119"/>
      <c r="AA91" s="119"/>
    </row>
    <row r="92" spans="1:28" ht="15" customHeight="1">
      <c r="A92" s="104"/>
      <c r="B92" s="113"/>
      <c r="C92" s="53"/>
      <c r="D92" s="172"/>
      <c r="E92" s="173"/>
      <c r="F92" s="104"/>
      <c r="G92" s="104"/>
      <c r="H92" s="104"/>
      <c r="I92" s="104"/>
      <c r="J92" s="104"/>
      <c r="K92" s="104"/>
      <c r="L92" s="104">
        <f>IF(D92="PASSES",48.3698,IF(E92="N",(((((D92/10000)-INT(D92/10000))/6)*10)+(INT(D92/10000))),-(((((D92/10000)-INT(D92/10000))/6)*10)+(INT(D92/10000)))))</f>
        <v>0</v>
      </c>
      <c r="M92" s="104" t="e">
        <f>ROUND(DEGREES(ATAN(-(L96-L93)/((DEGREES(LN(TAN((PI()/4)+(L95/2)*PI()/180)))-(DEGREES(LN(TAN((PI()/4)+(L92/2)*PI()/180)))))))),1)</f>
        <v>#DIV/0!</v>
      </c>
      <c r="N92" s="104" t="b">
        <f>IF(AND(L92=L95,L93&gt;L96),270,IF(AND(L92=L95,L93&lt;L96),90,IF(AND(L92&gt;L95,L93=L96),180,IF(AND(L92&lt;L95,L93=L96),0))))</f>
        <v>0</v>
      </c>
      <c r="O92" s="104" t="e">
        <f>ABS(ROUND(DEGREES(ATAN(-((360-ABS(L96-L93))/((DEGREES(LN(TAN((PI()/4)+(L95/2)*PI()/180))))-(DEGREES(LN(TAN((PI()/4)+(L92/2)*PI()/180)))))))),1))</f>
        <v>#DIV/0!</v>
      </c>
      <c r="P92" s="104" t="e">
        <f>ROUND(((60*ABS((L95-L92)))/COS((M92*PI()/180))),2)</f>
        <v>#DIV/0!</v>
      </c>
      <c r="Q92" s="104"/>
      <c r="R92" s="53" t="e">
        <f>R90+I91+INT((G91/K91)/24)</f>
        <v>#DIV/0!</v>
      </c>
      <c r="S92" s="53" t="e">
        <f>IF(C92="H",R92+8/24,IF(C92="I",R92+9/24,IF(C92="K",R92+10/24,IF(C92="L",R92+11/24,IF(C92="M",R92+12/24,IF(C92="N",R92-1/24,IF(C92="O",R92-2/24,IF(C92="P",R92-3/24,T92))))))))</f>
        <v>#DIV/0!</v>
      </c>
      <c r="T92" s="113" t="e">
        <f>IF(C92="Q",R92-4/24,IF(C92="R",R92-5/24,IF(C92="S",R92-6/24,IF(C92="T",R92-7/24,IF(C92="U",R92-8/24,IF(C92="V",R92-9/24,IF(C92="W",R92-10/24,U92)))))))</f>
        <v>#DIV/0!</v>
      </c>
      <c r="U92" s="113" t="e">
        <f>IF(C92="X",R92-11/24,IF(C92="Y",R92-12/24,R92))</f>
        <v>#DIV/0!</v>
      </c>
      <c r="V92" s="113"/>
      <c r="X92" s="119" t="b">
        <f>IF(AND(7.5&gt;L93,L93&gt;0),"Z",IF(AND(22.5&gt;L93,L93&gt;7.5),"N",IF(AND(37.5&gt;L93,L93&gt;22.5),"O",IF(AND(52.5&gt;L93,L93&gt;37.5),"P",IF(AND(67.5&gt;L93,L93&gt;52.5),"Q",IF(AND(82.5&gt;L93,L93&gt;67.5),"R",IF(AND(97.5&gt;L93,L93&gt;82.5),"S",Y92)))))))</f>
        <v>0</v>
      </c>
      <c r="Y92" s="119" t="b">
        <f>IF(AND(112.5&gt;L93,L93&gt;97.5),"T",IF(AND(127.5&gt;L93,L93&gt;112.5),"U",IF(AND(142.5&gt;L93,L93&gt;127.5),"V",IF(AND(157.5&gt;L93,L93&gt;142.5),"W",IF(AND(172.5&gt;L93,L93&gt;157.5),"X",IF(AND(180&gt;L93,L93&gt;172.5),"Y",Z92))))))</f>
        <v>0</v>
      </c>
      <c r="Z92" s="119" t="b">
        <f>IF(AND(0&gt;L93,L93&gt;-7.5),"Z",IF(AND(-7.5&gt;L93,L93&gt;-22.5),"A",IF(AND(-22.5&gt;L93,L93&gt;-37.5),"B",IF(AND(-37.5&gt;L93,L93&gt;-52.5),"C",IF(AND(-52.5&gt;L93,L93&gt;-67.5),"D",IF(AND(-67.5&gt;L93,L93&gt;-82.5),"E",IF(AND(-82.5&gt;L93,L93&gt;-97.5),"F",AA92)))))))</f>
        <v>0</v>
      </c>
      <c r="AA92" s="119" t="b">
        <f>IF(AND(-97.5&gt;L93,L93&gt;-112.5),"G",IF(AND(-12.5&gt;L93,L93&gt;-127.5),"H",IF(AND(-127.5&gt;L93,L93&gt;-142.5),"I",IF(AND(-142.5&gt;L93,L93&gt;-157.5),"K",IF(AND(-157.5&gt;L93,L93&gt;-172.5),"L",IF(AND(-172.5&gt;L93,L93&gt;-180),"M"))))))</f>
        <v>0</v>
      </c>
      <c r="AB92" s="97">
        <v>28</v>
      </c>
    </row>
    <row r="93" spans="1:27" ht="15" customHeight="1">
      <c r="A93" s="104"/>
      <c r="B93" s="104"/>
      <c r="C93" s="14"/>
      <c r="D93" s="174"/>
      <c r="E93" s="105"/>
      <c r="F93" s="104"/>
      <c r="G93" s="104"/>
      <c r="H93" s="104"/>
      <c r="I93" s="104"/>
      <c r="J93" s="104"/>
      <c r="K93" s="104"/>
      <c r="L93" s="104">
        <f>IF(D92="PASSES",4.4875,IF(E93="W",(((((D93/10000)-INT(D93/10000))/6)*10)+(INT(D93/10000))),-(((((D93/10000)-INT(D93/10000))/6)*10)+(INT(D93/10000)))))</f>
        <v>0</v>
      </c>
      <c r="M93" s="104" t="e">
        <f>ABS(M92)</f>
        <v>#DIV/0!</v>
      </c>
      <c r="N93" s="104">
        <f>IF(AND(L92&gt;L95,L93&gt;L96),180-M93,IF(AND(L92&gt;L95,L93&lt;L96),180+M93,IF(AND(L92&lt;L95,L93&gt;L96),M93,IF(AND(L92&lt;L95,L93&lt;L96),360-M93,))))</f>
        <v>0</v>
      </c>
      <c r="O93" s="104">
        <f>IF(AND(L92&gt;L95,L93&gt;L96),180+O92,IF(AND(L92&gt;L95,L93&lt;L96),90+O92,IF(AND(L92&lt;L95,L93&gt;L96),270+O92,IF(AND(L92&lt;L95,L93&lt;L96),O92,))))</f>
        <v>0</v>
      </c>
      <c r="P93" s="104">
        <f>ABS(ROUND(((60*ABS((L95-L92)))/COS((O93*PI()/180))),2))</f>
        <v>0</v>
      </c>
      <c r="Q93" s="104"/>
      <c r="R93" s="113">
        <f>IF(C92="Z",B92,IF(C92="A",B92-1/24,IF(C92="B",B92-2/24,IF(C92="C",B92-3/24,IF(C92="D",B92-4/24,IF(C92="E",B92-5/24,S93))))))</f>
        <v>0</v>
      </c>
      <c r="S93" s="113">
        <f>IF(C92="F",B92-6/24,IF(C92="G",B92-7/24,IF(C92="H",B92-8/24,IF(C92="I",B92-9/24,IF(C92="K",B92-10/24,IF(C92="L",B92-11/24,T93))))))</f>
        <v>0</v>
      </c>
      <c r="T93" s="113">
        <f>IF(C92="M",B92-12/24,IF(C92="N",B92+1/24,IF(C92="O",B92+2/24,IF(C92="P",B92+3/24,IF(C92="Q",B92+4/24,IF(C92="R",B92+5/24,U93))))))</f>
        <v>0</v>
      </c>
      <c r="U93" s="113">
        <f>IF(C92="S",B92+6/24,IF(C92="T",B92+7/24,IF(C92="U",B92+8/24,IF(C92="V",B92+9/24,IF(C92="W",B92+10/24,V93)))))</f>
        <v>0</v>
      </c>
      <c r="V93" s="113"/>
      <c r="X93" s="119"/>
      <c r="Y93" s="119"/>
      <c r="Z93" s="119"/>
      <c r="AA93" s="119"/>
    </row>
    <row r="94" spans="1:27" ht="15" customHeight="1">
      <c r="A94" s="105"/>
      <c r="B94" s="104"/>
      <c r="C94" s="14"/>
      <c r="D94" s="105"/>
      <c r="E94" s="105"/>
      <c r="F94" s="171"/>
      <c r="G94" s="105"/>
      <c r="H94" s="105"/>
      <c r="I94" s="106"/>
      <c r="J94" s="175"/>
      <c r="K94" s="105"/>
      <c r="L94" s="155">
        <f>IF(L91=1,1,0)</f>
        <v>1</v>
      </c>
      <c r="M94" s="105"/>
      <c r="N94" s="104" t="b">
        <f>IF(AND(L92=L95,L93&gt;L96),90,IF(AND(L92=L95,L93&lt;L96),270,IF(AND(L92&gt;L95,L93=L96),180,IF(AND(L92&lt;L95,L93=L96),0))))</f>
        <v>0</v>
      </c>
      <c r="O94" s="105"/>
      <c r="P94" s="105"/>
      <c r="Q94" s="105" t="e">
        <f>B92+I94+INT((G94/K94)/24)</f>
        <v>#DIV/0!</v>
      </c>
      <c r="R94" s="113"/>
      <c r="S94" s="113"/>
      <c r="T94" s="113"/>
      <c r="U94" s="113"/>
      <c r="V94" s="113"/>
      <c r="X94" s="156"/>
      <c r="Y94" s="119"/>
      <c r="Z94" s="119"/>
      <c r="AA94" s="119"/>
    </row>
    <row r="95" spans="1:28" ht="15" customHeight="1">
      <c r="A95" s="105"/>
      <c r="B95" s="104"/>
      <c r="C95" s="14"/>
      <c r="D95" s="105"/>
      <c r="E95" s="105"/>
      <c r="F95" s="105"/>
      <c r="G95" s="105"/>
      <c r="H95" s="105"/>
      <c r="I95" s="106"/>
      <c r="J95" s="175"/>
      <c r="K95" s="105"/>
      <c r="L95" s="104">
        <f>IF(D95="PASSES",48.3698,IF(E95="N",(((((D95/10000)-INT(D95/10000))/6)*10)+(INT(D95/10000))),-(((((D95/10000)-INT(D95/10000))/6)*10)+(INT(D95/10000)))))</f>
        <v>0</v>
      </c>
      <c r="M95" s="104" t="e">
        <f>ROUND(DEGREES(ATAN(-(L99-L96)/((DEGREES(LN(TAN((PI()/4)+(L98/2)*PI()/180)))-(DEGREES(LN(TAN((PI()/4)+(L95/2)*PI()/180)))))))),1)</f>
        <v>#DIV/0!</v>
      </c>
      <c r="N95" s="104" t="b">
        <f>IF(AND(L95=L98,L96&gt;L99),270,IF(AND(L95=L98,L96&lt;L99),90,IF(AND(L95&gt;L98,L96=L99),180,IF(AND(L95&lt;L98,L96=L99),0))))</f>
        <v>0</v>
      </c>
      <c r="O95" s="104" t="e">
        <f>ABS(ROUND(DEGREES(ATAN(-((360-ABS(L99-L96))/((DEGREES(LN(TAN((PI()/4)+(L98/2)*PI()/180))))-(DEGREES(LN(TAN((PI()/4)+(L95/2)*PI()/180)))))))),1))</f>
        <v>#DIV/0!</v>
      </c>
      <c r="P95" s="104" t="e">
        <f>ROUND(((60*ABS((L98-L95)))/COS((M95*PI()/180))),2)</f>
        <v>#DIV/0!</v>
      </c>
      <c r="Q95" s="104"/>
      <c r="R95" s="53" t="e">
        <f>R93+I94+INT((G94/K94)/24)</f>
        <v>#DIV/0!</v>
      </c>
      <c r="S95" s="53" t="e">
        <f>IF(C95="H",R95+8/24,IF(C95="I",R95+9/24,IF(C95="K",R95+10/24,IF(C95="L",R95+11/24,IF(C95="M",R95+12/24,IF(C95="N",R95-1/24,IF(C95="O",R95-2/24,IF(C95="P",R95-3/24,T95))))))))</f>
        <v>#DIV/0!</v>
      </c>
      <c r="T95" s="113" t="e">
        <f>IF(C95="Q",R95-4/24,IF(C95="R",R95-5/24,IF(C95="S",R95-6/24,IF(C95="T",R95-7/24,IF(C95="U",R95-8/24,IF(C95="V",R95-9/24,IF(C95="W",R95-10/24,U95)))))))</f>
        <v>#DIV/0!</v>
      </c>
      <c r="U95" s="113" t="e">
        <f>IF(C95="X",R95-11/24,IF(C95="Y",R95-12/24,R95))</f>
        <v>#DIV/0!</v>
      </c>
      <c r="V95" s="113"/>
      <c r="X95" s="119" t="b">
        <f>IF(AND(7.5&gt;L96,L96&gt;0),"Z",IF(AND(22.5&gt;L96,L96&gt;7.5),"N",IF(AND(37.5&gt;L96,L96&gt;22.5),"O",IF(AND(52.5&gt;L96,L96&gt;37.5),"P",IF(AND(67.5&gt;L96,L96&gt;52.5),"Q",IF(AND(82.5&gt;L96,L96&gt;67.5),"R",IF(AND(97.5&gt;L96,L96&gt;82.5),"S",Y95)))))))</f>
        <v>0</v>
      </c>
      <c r="Y95" s="119" t="b">
        <f>IF(AND(112.5&gt;L96,L96&gt;97.5),"T",IF(AND(127.5&gt;L96,L96&gt;112.5),"U",IF(AND(142.5&gt;L96,L96&gt;127.5),"V",IF(AND(157.5&gt;L96,L96&gt;142.5),"W",IF(AND(172.5&gt;L96,L96&gt;157.5),"X",IF(AND(180&gt;L96,L96&gt;172.5),"Y",Z95))))))</f>
        <v>0</v>
      </c>
      <c r="Z95" s="119" t="b">
        <f>IF(AND(0&gt;L96,L96&gt;-7.5),"Z",IF(AND(-7.5&gt;L96,L96&gt;-22.5),"A",IF(AND(-22.5&gt;L96,L96&gt;-37.5),"B",IF(AND(-37.5&gt;L96,L96&gt;-52.5),"C",IF(AND(-52.5&gt;L96,L96&gt;-67.5),"D",IF(AND(-67.5&gt;L96,L96&gt;-82.5),"E",IF(AND(-82.5&gt;L96,L96&gt;-97.5),"F",AA95)))))))</f>
        <v>0</v>
      </c>
      <c r="AA95" s="119" t="b">
        <f>IF(AND(-97.5&gt;L96,L96&gt;-112.5),"G",IF(AND(-12.5&gt;L96,L96&gt;-127.5),"H",IF(AND(-127.5&gt;L96,L96&gt;-142.5),"I",IF(AND(-142.5&gt;L96,L96&gt;-157.5),"K",IF(AND(-157.5&gt;L96,L96&gt;-172.5),"L",IF(AND(-172.5&gt;L96,L96&gt;-180),"M"))))))</f>
        <v>0</v>
      </c>
      <c r="AB95" s="97">
        <v>29</v>
      </c>
    </row>
    <row r="96" spans="1:27" ht="15" customHeight="1">
      <c r="A96" s="105"/>
      <c r="B96" s="104"/>
      <c r="C96" s="14"/>
      <c r="D96" s="105"/>
      <c r="E96" s="105"/>
      <c r="F96" s="105"/>
      <c r="G96" s="105"/>
      <c r="H96" s="105"/>
      <c r="I96" s="106"/>
      <c r="J96" s="175"/>
      <c r="K96" s="105"/>
      <c r="L96" s="104">
        <f>IF(D95="PASSES",4.4875,IF(E96="W",(((((D96/10000)-INT(D96/10000))/6)*10)+(INT(D96/10000))),-(((((D96/10000)-INT(D96/10000))/6)*10)+(INT(D96/10000)))))</f>
        <v>0</v>
      </c>
      <c r="M96" s="104" t="e">
        <f>ABS(M95)</f>
        <v>#DIV/0!</v>
      </c>
      <c r="N96" s="104">
        <f>IF(AND(L95&gt;L98,L96&gt;L99),180-M96,IF(AND(L95&gt;L98,L96&lt;L99),180+M96,IF(AND(L95&lt;L98,L96&gt;L99),M96,IF(AND(L95&lt;L98,L96&lt;L99),360-M96,))))</f>
        <v>0</v>
      </c>
      <c r="O96" s="104">
        <f>IF(AND(L95&gt;L98,L96&gt;L99),180+O95,IF(AND(L95&gt;L98,L96&lt;L99),90+O95,IF(AND(L95&lt;L98,L96&gt;L99),270+O95,IF(AND(L95&lt;L98,L96&lt;L99),O95,))))</f>
        <v>0</v>
      </c>
      <c r="P96" s="104">
        <f>ABS(ROUND(((60*ABS((L98-L95)))/COS((O96*PI()/180))),2))</f>
        <v>0</v>
      </c>
      <c r="Q96" s="104"/>
      <c r="R96" s="113">
        <f>IF(C95="Z",B95,IF(C95="A",B95-1/24,IF(C95="B",B95-2/24,IF(C95="C",B95-3/24,IF(C95="D",B95-4/24,IF(C95="E",B95-5/24,S96))))))</f>
        <v>0</v>
      </c>
      <c r="S96" s="113">
        <f>IF(C95="F",B95-6/24,IF(C95="G",B95-7/24,IF(C95="H",B95-8/24,IF(C95="I",B95-9/24,IF(C95="K",B95-10/24,IF(C95="L",B95-11/24,T96))))))</f>
        <v>0</v>
      </c>
      <c r="T96" s="113">
        <f>IF(C95="M",B95-12/24,IF(C95="N",B95+1/24,IF(C95="O",B95+2/24,IF(C95="P",B95+3/24,IF(C95="Q",B95+4/24,IF(C95="R",B95+5/24,U96))))))</f>
        <v>0</v>
      </c>
      <c r="U96" s="113">
        <f>IF(C95="S",B95+6/24,IF(C95="T",B95+7/24,IF(C95="U",B95+8/24,IF(C95="V",B95+9/24,IF(C95="W",B95+10/24,V96)))))</f>
        <v>0</v>
      </c>
      <c r="V96" s="113"/>
      <c r="X96" s="119"/>
      <c r="Y96" s="119"/>
      <c r="Z96" s="119"/>
      <c r="AA96" s="119"/>
    </row>
    <row r="97" spans="1:27" ht="15" customHeight="1">
      <c r="A97" s="105"/>
      <c r="B97" s="104"/>
      <c r="C97" s="14"/>
      <c r="D97" s="105"/>
      <c r="E97" s="105"/>
      <c r="F97" s="105"/>
      <c r="G97" s="105"/>
      <c r="H97" s="105"/>
      <c r="I97" s="106"/>
      <c r="J97" s="175"/>
      <c r="K97" s="105"/>
      <c r="L97" s="155">
        <f>IF(L94=1,1,0)</f>
        <v>1</v>
      </c>
      <c r="M97" s="105"/>
      <c r="N97" s="104" t="b">
        <f>IF(AND(L95=L98,L96&gt;L99),90,IF(AND(L95=L98,L96&lt;L99),270,IF(AND(L95&gt;L98,L96=L99),180,IF(AND(L95&lt;L98,L96=L99),0))))</f>
        <v>0</v>
      </c>
      <c r="O97" s="105"/>
      <c r="P97" s="105"/>
      <c r="Q97" s="105" t="e">
        <f>B95+I97+INT((G97/K97)/24)</f>
        <v>#DIV/0!</v>
      </c>
      <c r="R97" s="113"/>
      <c r="S97" s="113"/>
      <c r="T97" s="113"/>
      <c r="U97" s="113"/>
      <c r="V97" s="113"/>
      <c r="X97" s="119"/>
      <c r="Y97" s="119"/>
      <c r="Z97" s="119"/>
      <c r="AA97" s="119"/>
    </row>
    <row r="98" spans="1:28" ht="15" customHeight="1">
      <c r="A98" s="105"/>
      <c r="B98" s="104"/>
      <c r="C98" s="14"/>
      <c r="D98" s="105"/>
      <c r="E98" s="105"/>
      <c r="F98" s="105"/>
      <c r="G98" s="105"/>
      <c r="H98" s="105"/>
      <c r="I98" s="106"/>
      <c r="J98" s="175"/>
      <c r="K98" s="105"/>
      <c r="L98" s="104">
        <f>IF(D98="PASSES",48.3698,IF(E98="N",(((((D98/10000)-INT(D98/10000))/6)*10)+(INT(D98/10000))),-(((((D98/10000)-INT(D98/10000))/6)*10)+(INT(D98/10000)))))</f>
        <v>0</v>
      </c>
      <c r="M98" s="104" t="e">
        <f>ROUND(DEGREES(ATAN(-(L102-L99)/((DEGREES(LN(TAN((PI()/4)+(L101/2)*PI()/180)))-(DEGREES(LN(TAN((PI()/4)+(L98/2)*PI()/180)))))))),1)</f>
        <v>#DIV/0!</v>
      </c>
      <c r="N98" s="104" t="b">
        <f>IF(AND(L98=L101,L99&gt;L102),270,IF(AND(L98=L101,L99&lt;L102),90,IF(AND(L98&gt;L101,L99=L102),180,IF(AND(L98&lt;L101,L99=L102),0))))</f>
        <v>0</v>
      </c>
      <c r="O98" s="104" t="e">
        <f>ABS(ROUND(DEGREES(ATAN(-((360-ABS(L102-L99))/((DEGREES(LN(TAN((PI()/4)+(L101/2)*PI()/180))))-(DEGREES(LN(TAN((PI()/4)+(L98/2)*PI()/180)))))))),1))</f>
        <v>#DIV/0!</v>
      </c>
      <c r="P98" s="104" t="e">
        <f>ROUND(((60*ABS((L101-L98)))/COS((M98*PI()/180))),2)</f>
        <v>#DIV/0!</v>
      </c>
      <c r="Q98" s="104"/>
      <c r="R98" s="53" t="e">
        <f>R96+I97+INT((G97/K97)/24)</f>
        <v>#DIV/0!</v>
      </c>
      <c r="S98" s="53" t="e">
        <f>IF(C98="H",R98+8/24,IF(C98="I",R98+9/24,IF(C98="K",R98+10/24,IF(C98="L",R98+11/24,IF(C98="M",R98+12/24,IF(C98="N",R98-1/24,IF(C98="O",R98-2/24,IF(C98="P",R98-3/24,T98))))))))</f>
        <v>#DIV/0!</v>
      </c>
      <c r="T98" s="113" t="e">
        <f>IF(C98="Q",R98-4/24,IF(C98="R",R98-5/24,IF(C98="S",R98-6/24,IF(C98="T",R98-7/24,IF(C98="U",R98-8/24,IF(C98="V",R98-9/24,IF(C98="W",R98-10/24,U98)))))))</f>
        <v>#DIV/0!</v>
      </c>
      <c r="U98" s="113" t="e">
        <f>IF(C98="X",R98-11/24,IF(C98="Y",R98-12/24,R98))</f>
        <v>#DIV/0!</v>
      </c>
      <c r="V98" s="113"/>
      <c r="X98" s="119" t="b">
        <f>IF(AND(7.5&gt;L99,L99&gt;0),"Z",IF(AND(22.5&gt;L99,L99&gt;7.5),"N",IF(AND(37.5&gt;L99,L99&gt;22.5),"O",IF(AND(52.5&gt;L99,L99&gt;37.5),"P",IF(AND(67.5&gt;L99,L99&gt;52.5),"Q",IF(AND(82.5&gt;L99,L99&gt;67.5),"R",IF(AND(97.5&gt;L99,L99&gt;82.5),"S",Y98)))))))</f>
        <v>0</v>
      </c>
      <c r="Y98" s="119" t="b">
        <f>IF(AND(112.5&gt;L99,L99&gt;97.5),"T",IF(AND(127.5&gt;L99,L99&gt;112.5),"U",IF(AND(142.5&gt;L99,L99&gt;127.5),"V",IF(AND(157.5&gt;L99,L99&gt;142.5),"W",IF(AND(172.5&gt;L99,L99&gt;157.5),"X",IF(AND(180&gt;L99,L99&gt;172.5),"Y",Z98))))))</f>
        <v>0</v>
      </c>
      <c r="Z98" s="119" t="b">
        <f>IF(AND(0&gt;L99,L99&gt;-7.5),"Z",IF(AND(-7.5&gt;L99,L99&gt;-22.5),"A",IF(AND(-22.5&gt;L99,L99&gt;-37.5),"B",IF(AND(-37.5&gt;L99,L99&gt;-52.5),"C",IF(AND(-52.5&gt;L99,L99&gt;-67.5),"D",IF(AND(-67.5&gt;L99,L99&gt;-82.5),"E",IF(AND(-82.5&gt;L99,L99&gt;-97.5),"F",AA98)))))))</f>
        <v>0</v>
      </c>
      <c r="AA98" s="119" t="b">
        <f>IF(AND(-97.5&gt;L99,L99&gt;-112.5),"G",IF(AND(-12.5&gt;L99,L99&gt;-127.5),"H",IF(AND(-127.5&gt;L99,L99&gt;-142.5),"I",IF(AND(-142.5&gt;L99,L99&gt;-157.5),"K",IF(AND(-157.5&gt;L99,L99&gt;-172.5),"L",IF(AND(-172.5&gt;L99,L99&gt;-180),"M"))))))</f>
        <v>0</v>
      </c>
      <c r="AB98" s="97">
        <v>30</v>
      </c>
    </row>
    <row r="99" spans="1:24" ht="15" customHeight="1">
      <c r="A99" s="105"/>
      <c r="B99" s="104"/>
      <c r="C99" s="14"/>
      <c r="D99" s="105"/>
      <c r="E99" s="105"/>
      <c r="F99" s="105"/>
      <c r="G99" s="105"/>
      <c r="H99" s="105"/>
      <c r="I99" s="106"/>
      <c r="J99" s="175"/>
      <c r="K99" s="105"/>
      <c r="L99" s="104">
        <f>IF(D98="PASSES",4.4875,IF(E99="W",(((((D99/10000)-INT(D99/10000))/6)*10)+(INT(D99/10000))),-(((((D99/10000)-INT(D99/10000))/6)*10)+(INT(D99/10000)))))</f>
        <v>0</v>
      </c>
      <c r="M99" s="104" t="e">
        <f>ABS(M98)</f>
        <v>#DIV/0!</v>
      </c>
      <c r="N99" s="104">
        <f>IF(AND(L98&gt;L101,L99&gt;L102),180-M99,IF(AND(L98&gt;L101,L99&lt;L102),180+M99,IF(AND(L98&lt;L101,L99&gt;L102),M99,IF(AND(L98&lt;L101,L99&lt;L102),360-M99,))))</f>
        <v>0</v>
      </c>
      <c r="O99" s="104">
        <f>IF(AND(L98&gt;L101,L99&gt;L102),180+O98,IF(AND(L98&gt;L101,L99&lt;L102),90+O98,IF(AND(L98&lt;L101,L99&gt;L102),270+O98,IF(AND(L98&lt;L101,L99&lt;L102),O98,))))</f>
        <v>0</v>
      </c>
      <c r="P99" s="104">
        <f>ABS(ROUND(((60*ABS((L101-L98)))/COS((O99*PI()/180))),2))</f>
        <v>0</v>
      </c>
      <c r="Q99" s="104"/>
      <c r="R99" s="113">
        <f>IF(C98="Z",B98,IF(C98="A",B98-1/24,IF(C98="B",B98-2/24,IF(C98="C",B98-3/24,IF(C98="D",B98-4/24,IF(C98="E",B98-5/24,S99))))))</f>
        <v>0</v>
      </c>
      <c r="S99" s="113">
        <f>IF(C98="F",B98-6/24,IF(C98="G",B98-7/24,IF(C98="H",B98-8/24,IF(C98="I",B98-9/24,IF(C98="K",B98-10/24,IF(C98="L",B98-11/24,T99))))))</f>
        <v>0</v>
      </c>
      <c r="T99" s="113">
        <f>IF(C98="M",B98-12/24,IF(C98="N",B98+1/24,IF(C98="O",B98+2/24,IF(C98="P",B98+3/24,IF(C98="Q",B98+4/24,IF(C98="R",B98+5/24,U99))))))</f>
        <v>0</v>
      </c>
      <c r="U99" s="113">
        <f>IF(C98="S",B98+6/24,IF(C98="T",B98+7/24,IF(C98="U",B98+8/24,IF(C98="V",B98+9/24,IF(C98="W",B98+10/24,V99)))))</f>
        <v>0</v>
      </c>
      <c r="V99" s="113"/>
      <c r="X99" s="104"/>
    </row>
    <row r="100" spans="1:24" ht="15" customHeight="1">
      <c r="A100" s="105"/>
      <c r="B100" s="104"/>
      <c r="C100" s="14"/>
      <c r="D100" s="105"/>
      <c r="E100" s="105"/>
      <c r="F100" s="105"/>
      <c r="G100" s="105"/>
      <c r="H100" s="105"/>
      <c r="I100" s="106"/>
      <c r="J100" s="175"/>
      <c r="K100" s="105"/>
      <c r="L100" s="155">
        <f>IF(L97=1,1,0)</f>
        <v>1</v>
      </c>
      <c r="M100" s="105"/>
      <c r="N100" s="104" t="b">
        <f>IF(AND(L98=L101,L99&gt;L102),90,IF(AND(L98=L101,L99&lt;L102),270,IF(AND(L98&gt;L101,L99=L102),180,IF(AND(L98&lt;L101,L99=L102),0))))</f>
        <v>0</v>
      </c>
      <c r="O100" s="105"/>
      <c r="P100" s="105"/>
      <c r="Q100" s="105" t="e">
        <f>B98+I100+INT((G100/K100)/24)</f>
        <v>#DIV/0!</v>
      </c>
      <c r="R100" s="113"/>
      <c r="S100" s="113"/>
      <c r="T100" s="113"/>
      <c r="U100" s="113"/>
      <c r="V100" s="113"/>
      <c r="X100" s="104"/>
    </row>
    <row r="101" spans="1:24" ht="15" customHeight="1">
      <c r="A101" s="105"/>
      <c r="B101" s="104"/>
      <c r="C101" s="14"/>
      <c r="D101" s="105"/>
      <c r="E101" s="105"/>
      <c r="F101" s="105"/>
      <c r="G101" s="105"/>
      <c r="H101" s="105"/>
      <c r="I101" s="106"/>
      <c r="J101" s="175"/>
      <c r="K101" s="105"/>
      <c r="L101" s="105"/>
      <c r="M101" s="105"/>
      <c r="N101" s="105"/>
      <c r="O101" s="105"/>
      <c r="P101" s="105"/>
      <c r="Q101" s="104"/>
      <c r="R101" s="113"/>
      <c r="S101" s="113"/>
      <c r="T101" s="113"/>
      <c r="U101" s="113"/>
      <c r="V101" s="113"/>
      <c r="X101" s="104"/>
    </row>
    <row r="102" spans="1:24" ht="15" customHeight="1">
      <c r="A102" s="105"/>
      <c r="B102" s="104"/>
      <c r="C102" s="14"/>
      <c r="D102" s="105"/>
      <c r="E102" s="105"/>
      <c r="F102" s="105"/>
      <c r="G102" s="105"/>
      <c r="H102" s="105"/>
      <c r="I102" s="106"/>
      <c r="J102" s="175"/>
      <c r="K102" s="105"/>
      <c r="L102" s="105"/>
      <c r="M102" s="105"/>
      <c r="N102" s="105"/>
      <c r="O102" s="105"/>
      <c r="P102" s="105"/>
      <c r="Q102" s="104"/>
      <c r="R102" s="113"/>
      <c r="S102" s="113"/>
      <c r="T102" s="113"/>
      <c r="U102" s="113"/>
      <c r="V102" s="113"/>
      <c r="X102" s="104"/>
    </row>
    <row r="103" spans="1:24" ht="15" customHeight="1">
      <c r="A103" s="105"/>
      <c r="B103" s="104"/>
      <c r="C103" s="14"/>
      <c r="D103" s="105"/>
      <c r="E103" s="105"/>
      <c r="F103" s="105"/>
      <c r="G103" s="105"/>
      <c r="H103" s="105"/>
      <c r="I103" s="106"/>
      <c r="J103" s="175"/>
      <c r="K103" s="105"/>
      <c r="L103" s="105"/>
      <c r="M103" s="105"/>
      <c r="N103" s="105"/>
      <c r="O103" s="105"/>
      <c r="P103" s="105"/>
      <c r="Q103" s="104"/>
      <c r="R103" s="113"/>
      <c r="S103" s="113"/>
      <c r="T103" s="113"/>
      <c r="U103" s="113"/>
      <c r="V103" s="113"/>
      <c r="X103" s="104"/>
    </row>
    <row r="104" spans="1:24" ht="15" customHeight="1">
      <c r="A104" s="105"/>
      <c r="B104" s="104"/>
      <c r="C104" s="14"/>
      <c r="D104" s="105"/>
      <c r="E104" s="105"/>
      <c r="F104" s="105"/>
      <c r="G104" s="105"/>
      <c r="H104" s="105"/>
      <c r="I104" s="106"/>
      <c r="J104" s="175"/>
      <c r="K104" s="105"/>
      <c r="L104" s="105"/>
      <c r="M104" s="105"/>
      <c r="N104" s="105"/>
      <c r="O104" s="105"/>
      <c r="P104" s="105"/>
      <c r="Q104" s="104"/>
      <c r="R104" s="113"/>
      <c r="S104" s="113"/>
      <c r="T104" s="113"/>
      <c r="U104" s="113"/>
      <c r="V104" s="113"/>
      <c r="X104" s="104"/>
    </row>
    <row r="105" spans="1:24" ht="15" customHeight="1">
      <c r="A105" s="105"/>
      <c r="B105" s="104"/>
      <c r="C105" s="14"/>
      <c r="D105" s="105"/>
      <c r="E105" s="105"/>
      <c r="F105" s="105"/>
      <c r="G105" s="105"/>
      <c r="H105" s="105"/>
      <c r="I105" s="106"/>
      <c r="J105" s="175"/>
      <c r="K105" s="105"/>
      <c r="L105" s="105"/>
      <c r="M105" s="105"/>
      <c r="N105" s="105"/>
      <c r="O105" s="105"/>
      <c r="P105" s="105"/>
      <c r="Q105" s="104"/>
      <c r="R105" s="113"/>
      <c r="S105" s="113"/>
      <c r="T105" s="113"/>
      <c r="U105" s="113"/>
      <c r="V105" s="113"/>
      <c r="X105" s="104"/>
    </row>
    <row r="106" spans="1:24" ht="15" customHeight="1">
      <c r="A106" s="105"/>
      <c r="B106" s="104"/>
      <c r="C106" s="14"/>
      <c r="D106" s="105"/>
      <c r="E106" s="105"/>
      <c r="F106" s="105"/>
      <c r="G106" s="105"/>
      <c r="H106" s="105"/>
      <c r="I106" s="106"/>
      <c r="J106" s="175"/>
      <c r="K106" s="105"/>
      <c r="L106" s="105"/>
      <c r="M106" s="105"/>
      <c r="N106" s="105"/>
      <c r="O106" s="105"/>
      <c r="P106" s="105"/>
      <c r="Q106" s="104"/>
      <c r="R106" s="113"/>
      <c r="S106" s="113"/>
      <c r="T106" s="113"/>
      <c r="U106" s="113"/>
      <c r="V106" s="113"/>
      <c r="X106" s="104"/>
    </row>
    <row r="107" spans="1:24" ht="15" customHeight="1">
      <c r="A107" s="105"/>
      <c r="B107" s="104"/>
      <c r="C107" s="14"/>
      <c r="D107" s="105"/>
      <c r="E107" s="105"/>
      <c r="F107" s="105"/>
      <c r="G107" s="105"/>
      <c r="H107" s="105"/>
      <c r="I107" s="106"/>
      <c r="J107" s="175"/>
      <c r="K107" s="105"/>
      <c r="L107" s="105"/>
      <c r="M107" s="105"/>
      <c r="N107" s="105"/>
      <c r="O107" s="105"/>
      <c r="P107" s="105"/>
      <c r="Q107" s="104"/>
      <c r="R107" s="113"/>
      <c r="S107" s="113"/>
      <c r="T107" s="113"/>
      <c r="U107" s="113"/>
      <c r="V107" s="113"/>
      <c r="X107" s="104"/>
    </row>
    <row r="108" spans="1:24" ht="15" customHeight="1">
      <c r="A108" s="105"/>
      <c r="B108" s="104"/>
      <c r="C108" s="14"/>
      <c r="D108" s="105"/>
      <c r="E108" s="105"/>
      <c r="F108" s="105"/>
      <c r="G108" s="105"/>
      <c r="H108" s="105"/>
      <c r="I108" s="106"/>
      <c r="J108" s="175"/>
      <c r="K108" s="105"/>
      <c r="L108" s="105"/>
      <c r="M108" s="105"/>
      <c r="N108" s="105"/>
      <c r="O108" s="105"/>
      <c r="P108" s="105"/>
      <c r="Q108" s="104"/>
      <c r="R108" s="113"/>
      <c r="S108" s="113"/>
      <c r="T108" s="113"/>
      <c r="U108" s="113"/>
      <c r="V108" s="113"/>
      <c r="X108" s="104"/>
    </row>
    <row r="109" spans="1:24" ht="15" customHeight="1">
      <c r="A109" s="105"/>
      <c r="B109" s="104"/>
      <c r="C109" s="14"/>
      <c r="D109" s="105"/>
      <c r="E109" s="105"/>
      <c r="F109" s="105"/>
      <c r="G109" s="105"/>
      <c r="H109" s="105"/>
      <c r="I109" s="106"/>
      <c r="J109" s="175"/>
      <c r="K109" s="105"/>
      <c r="L109" s="105"/>
      <c r="M109" s="105"/>
      <c r="N109" s="105"/>
      <c r="O109" s="105"/>
      <c r="P109" s="105"/>
      <c r="Q109" s="104"/>
      <c r="R109" s="113"/>
      <c r="S109" s="113"/>
      <c r="T109" s="113"/>
      <c r="U109" s="113"/>
      <c r="V109" s="113"/>
      <c r="X109" s="104"/>
    </row>
    <row r="110" spans="1:24" ht="15" customHeight="1">
      <c r="A110" s="105"/>
      <c r="B110" s="104"/>
      <c r="C110" s="14"/>
      <c r="D110" s="105"/>
      <c r="E110" s="105"/>
      <c r="F110" s="105"/>
      <c r="G110" s="105"/>
      <c r="H110" s="105"/>
      <c r="I110" s="106"/>
      <c r="J110" s="175"/>
      <c r="K110" s="105"/>
      <c r="L110" s="105"/>
      <c r="M110" s="105"/>
      <c r="N110" s="105"/>
      <c r="O110" s="105"/>
      <c r="P110" s="105"/>
      <c r="Q110" s="104"/>
      <c r="R110" s="113"/>
      <c r="S110" s="113"/>
      <c r="T110" s="113"/>
      <c r="U110" s="113"/>
      <c r="V110" s="113"/>
      <c r="X110" s="104"/>
    </row>
    <row r="111" spans="1:24" ht="15" customHeight="1">
      <c r="A111" s="105"/>
      <c r="B111" s="104"/>
      <c r="C111" s="14"/>
      <c r="D111" s="105"/>
      <c r="E111" s="105"/>
      <c r="F111" s="105"/>
      <c r="G111" s="105"/>
      <c r="H111" s="105"/>
      <c r="I111" s="106"/>
      <c r="J111" s="175"/>
      <c r="K111" s="105"/>
      <c r="L111" s="105"/>
      <c r="M111" s="105"/>
      <c r="N111" s="105"/>
      <c r="O111" s="105"/>
      <c r="P111" s="105"/>
      <c r="Q111" s="104"/>
      <c r="R111" s="113"/>
      <c r="S111" s="113"/>
      <c r="T111" s="113"/>
      <c r="U111" s="113"/>
      <c r="V111" s="113"/>
      <c r="X111" s="104"/>
    </row>
    <row r="112" spans="1:24" ht="15" customHeight="1">
      <c r="A112" s="105"/>
      <c r="B112" s="104"/>
      <c r="C112" s="14"/>
      <c r="D112" s="105"/>
      <c r="E112" s="105"/>
      <c r="F112" s="105"/>
      <c r="G112" s="105"/>
      <c r="H112" s="105"/>
      <c r="I112" s="106"/>
      <c r="J112" s="175"/>
      <c r="K112" s="105"/>
      <c r="L112" s="105"/>
      <c r="M112" s="105"/>
      <c r="N112" s="105"/>
      <c r="O112" s="105"/>
      <c r="P112" s="105"/>
      <c r="Q112" s="104"/>
      <c r="R112" s="113"/>
      <c r="S112" s="113"/>
      <c r="T112" s="113"/>
      <c r="U112" s="113"/>
      <c r="V112" s="113"/>
      <c r="X112" s="104"/>
    </row>
    <row r="113" spans="1:24" ht="15" customHeight="1">
      <c r="A113" s="105"/>
      <c r="B113" s="104"/>
      <c r="C113" s="14"/>
      <c r="D113" s="105"/>
      <c r="E113" s="105"/>
      <c r="F113" s="105"/>
      <c r="G113" s="105"/>
      <c r="H113" s="105"/>
      <c r="I113" s="106"/>
      <c r="J113" s="175"/>
      <c r="K113" s="105"/>
      <c r="L113" s="105"/>
      <c r="M113" s="105"/>
      <c r="N113" s="105"/>
      <c r="O113" s="105"/>
      <c r="P113" s="105"/>
      <c r="Q113" s="104"/>
      <c r="R113" s="113"/>
      <c r="S113" s="113"/>
      <c r="T113" s="113"/>
      <c r="U113" s="113"/>
      <c r="V113" s="113"/>
      <c r="X113" s="104"/>
    </row>
    <row r="114" spans="1:24" ht="15" customHeight="1">
      <c r="A114" s="105"/>
      <c r="B114" s="104"/>
      <c r="C114" s="14"/>
      <c r="D114" s="105"/>
      <c r="E114" s="105"/>
      <c r="F114" s="105"/>
      <c r="G114" s="105"/>
      <c r="H114" s="105"/>
      <c r="I114" s="106"/>
      <c r="J114" s="175"/>
      <c r="K114" s="105"/>
      <c r="L114" s="105"/>
      <c r="M114" s="105"/>
      <c r="N114" s="105"/>
      <c r="O114" s="105"/>
      <c r="P114" s="105"/>
      <c r="Q114" s="104"/>
      <c r="R114" s="113"/>
      <c r="S114" s="113"/>
      <c r="T114" s="113"/>
      <c r="U114" s="113"/>
      <c r="V114" s="113"/>
      <c r="X114" s="104"/>
    </row>
    <row r="115" spans="1:24" ht="15" customHeight="1">
      <c r="A115" s="105"/>
      <c r="B115" s="104"/>
      <c r="C115" s="14"/>
      <c r="D115" s="105"/>
      <c r="E115" s="105"/>
      <c r="F115" s="105"/>
      <c r="G115" s="105"/>
      <c r="H115" s="105"/>
      <c r="I115" s="106"/>
      <c r="J115" s="175"/>
      <c r="K115" s="105"/>
      <c r="L115" s="105"/>
      <c r="M115" s="105"/>
      <c r="N115" s="105"/>
      <c r="O115" s="105"/>
      <c r="P115" s="105"/>
      <c r="Q115" s="104"/>
      <c r="R115" s="113"/>
      <c r="S115" s="113"/>
      <c r="T115" s="113"/>
      <c r="U115" s="113"/>
      <c r="V115" s="113"/>
      <c r="X115" s="104"/>
    </row>
    <row r="116" spans="1:24" ht="15" customHeight="1">
      <c r="A116" s="105"/>
      <c r="B116" s="104"/>
      <c r="C116" s="14"/>
      <c r="D116" s="105"/>
      <c r="E116" s="105"/>
      <c r="F116" s="105"/>
      <c r="G116" s="105"/>
      <c r="H116" s="105"/>
      <c r="I116" s="106"/>
      <c r="J116" s="175"/>
      <c r="K116" s="105"/>
      <c r="L116" s="105"/>
      <c r="M116" s="105"/>
      <c r="N116" s="105"/>
      <c r="O116" s="105"/>
      <c r="P116" s="105"/>
      <c r="Q116" s="104"/>
      <c r="R116" s="113"/>
      <c r="S116" s="113"/>
      <c r="T116" s="113"/>
      <c r="U116" s="113"/>
      <c r="V116" s="113"/>
      <c r="X116" s="104"/>
    </row>
    <row r="117" spans="1:24" ht="15" customHeight="1">
      <c r="A117" s="105"/>
      <c r="B117" s="104"/>
      <c r="C117" s="14"/>
      <c r="D117" s="105"/>
      <c r="E117" s="105"/>
      <c r="F117" s="105"/>
      <c r="G117" s="105"/>
      <c r="H117" s="105"/>
      <c r="I117" s="106"/>
      <c r="J117" s="175"/>
      <c r="K117" s="105"/>
      <c r="L117" s="105"/>
      <c r="M117" s="105"/>
      <c r="N117" s="105"/>
      <c r="O117" s="105"/>
      <c r="P117" s="105"/>
      <c r="Q117" s="104"/>
      <c r="R117" s="113"/>
      <c r="S117" s="113"/>
      <c r="T117" s="113"/>
      <c r="U117" s="113"/>
      <c r="V117" s="113"/>
      <c r="X117" s="104"/>
    </row>
    <row r="118" spans="1:24" ht="15" customHeight="1">
      <c r="A118" s="105"/>
      <c r="B118" s="104"/>
      <c r="C118" s="14"/>
      <c r="D118" s="105"/>
      <c r="E118" s="105"/>
      <c r="F118" s="105"/>
      <c r="G118" s="105"/>
      <c r="H118" s="105"/>
      <c r="I118" s="106"/>
      <c r="J118" s="175"/>
      <c r="K118" s="105"/>
      <c r="L118" s="105"/>
      <c r="M118" s="105"/>
      <c r="N118" s="105"/>
      <c r="O118" s="105"/>
      <c r="P118" s="105"/>
      <c r="Q118" s="104"/>
      <c r="R118" s="113"/>
      <c r="S118" s="113"/>
      <c r="T118" s="113"/>
      <c r="U118" s="113"/>
      <c r="V118" s="113"/>
      <c r="X118" s="104"/>
    </row>
    <row r="119" spans="1:24" ht="15" customHeight="1">
      <c r="A119" s="105"/>
      <c r="B119" s="104"/>
      <c r="C119" s="14"/>
      <c r="D119" s="105"/>
      <c r="E119" s="105"/>
      <c r="F119" s="105"/>
      <c r="G119" s="105"/>
      <c r="H119" s="105"/>
      <c r="I119" s="106"/>
      <c r="J119" s="175"/>
      <c r="K119" s="105"/>
      <c r="L119" s="105"/>
      <c r="M119" s="105"/>
      <c r="N119" s="105"/>
      <c r="O119" s="105"/>
      <c r="P119" s="105"/>
      <c r="Q119" s="104"/>
      <c r="R119" s="113"/>
      <c r="S119" s="113"/>
      <c r="T119" s="113"/>
      <c r="U119" s="113"/>
      <c r="V119" s="113"/>
      <c r="X119" s="104"/>
    </row>
    <row r="120" spans="1:24" ht="15" customHeight="1">
      <c r="A120" s="105"/>
      <c r="B120" s="104"/>
      <c r="C120" s="14"/>
      <c r="D120" s="105"/>
      <c r="E120" s="105"/>
      <c r="F120" s="105"/>
      <c r="G120" s="105"/>
      <c r="H120" s="105"/>
      <c r="I120" s="106"/>
      <c r="J120" s="175"/>
      <c r="K120" s="105"/>
      <c r="L120" s="105"/>
      <c r="M120" s="105"/>
      <c r="N120" s="105"/>
      <c r="O120" s="105"/>
      <c r="P120" s="105"/>
      <c r="Q120" s="104"/>
      <c r="R120" s="113"/>
      <c r="S120" s="113"/>
      <c r="T120" s="113"/>
      <c r="U120" s="113"/>
      <c r="V120" s="113"/>
      <c r="X120" s="104"/>
    </row>
    <row r="121" spans="1:24" ht="15" customHeight="1">
      <c r="A121" s="105"/>
      <c r="B121" s="104"/>
      <c r="C121" s="14"/>
      <c r="D121" s="105"/>
      <c r="E121" s="105"/>
      <c r="F121" s="105"/>
      <c r="G121" s="105"/>
      <c r="H121" s="105"/>
      <c r="I121" s="106"/>
      <c r="J121" s="175"/>
      <c r="K121" s="105"/>
      <c r="L121" s="105"/>
      <c r="M121" s="105"/>
      <c r="N121" s="105"/>
      <c r="O121" s="105"/>
      <c r="P121" s="105"/>
      <c r="Q121" s="104"/>
      <c r="R121" s="113"/>
      <c r="S121" s="113"/>
      <c r="T121" s="113"/>
      <c r="U121" s="113"/>
      <c r="V121" s="113"/>
      <c r="X121" s="104"/>
    </row>
    <row r="122" spans="1:24" ht="15" customHeight="1">
      <c r="A122" s="105"/>
      <c r="B122" s="104"/>
      <c r="C122" s="14"/>
      <c r="D122" s="105"/>
      <c r="E122" s="105"/>
      <c r="F122" s="105"/>
      <c r="G122" s="105"/>
      <c r="H122" s="105"/>
      <c r="I122" s="106"/>
      <c r="J122" s="175"/>
      <c r="K122" s="105"/>
      <c r="L122" s="105"/>
      <c r="M122" s="105"/>
      <c r="N122" s="105"/>
      <c r="O122" s="105"/>
      <c r="P122" s="105"/>
      <c r="Q122" s="104"/>
      <c r="R122" s="113"/>
      <c r="S122" s="113"/>
      <c r="T122" s="113"/>
      <c r="U122" s="113"/>
      <c r="V122" s="113"/>
      <c r="X122" s="104"/>
    </row>
    <row r="123" spans="1:24" ht="15" customHeight="1">
      <c r="A123" s="105"/>
      <c r="B123" s="104"/>
      <c r="C123" s="14"/>
      <c r="D123" s="105"/>
      <c r="E123" s="105"/>
      <c r="F123" s="105"/>
      <c r="G123" s="105"/>
      <c r="H123" s="105"/>
      <c r="I123" s="106"/>
      <c r="J123" s="175"/>
      <c r="K123" s="105"/>
      <c r="L123" s="105"/>
      <c r="M123" s="105"/>
      <c r="N123" s="105"/>
      <c r="O123" s="105"/>
      <c r="P123" s="105"/>
      <c r="Q123" s="104"/>
      <c r="R123" s="113"/>
      <c r="S123" s="113"/>
      <c r="T123" s="113"/>
      <c r="U123" s="113"/>
      <c r="V123" s="113"/>
      <c r="X123" s="104"/>
    </row>
    <row r="124" spans="1:24" ht="15" customHeight="1">
      <c r="A124" s="105"/>
      <c r="B124" s="104"/>
      <c r="C124" s="14"/>
      <c r="D124" s="105"/>
      <c r="E124" s="105"/>
      <c r="F124" s="105"/>
      <c r="G124" s="105"/>
      <c r="H124" s="105"/>
      <c r="I124" s="106"/>
      <c r="J124" s="175"/>
      <c r="K124" s="105"/>
      <c r="L124" s="105"/>
      <c r="M124" s="105"/>
      <c r="N124" s="105"/>
      <c r="O124" s="105"/>
      <c r="P124" s="105"/>
      <c r="Q124" s="104"/>
      <c r="R124" s="113"/>
      <c r="S124" s="113"/>
      <c r="T124" s="113"/>
      <c r="U124" s="113"/>
      <c r="V124" s="113"/>
      <c r="X124" s="104"/>
    </row>
    <row r="125" spans="1:24" ht="15" customHeight="1">
      <c r="A125" s="105"/>
      <c r="B125" s="104"/>
      <c r="C125" s="14"/>
      <c r="D125" s="105"/>
      <c r="E125" s="105"/>
      <c r="F125" s="105"/>
      <c r="G125" s="105"/>
      <c r="H125" s="105"/>
      <c r="I125" s="106"/>
      <c r="J125" s="175"/>
      <c r="K125" s="105"/>
      <c r="L125" s="105"/>
      <c r="M125" s="105"/>
      <c r="N125" s="105"/>
      <c r="O125" s="105"/>
      <c r="P125" s="105"/>
      <c r="Q125" s="104"/>
      <c r="R125" s="113"/>
      <c r="S125" s="113"/>
      <c r="T125" s="113"/>
      <c r="U125" s="113"/>
      <c r="V125" s="113"/>
      <c r="X125" s="104"/>
    </row>
    <row r="126" spans="1:24" ht="15" customHeight="1">
      <c r="A126" s="105"/>
      <c r="B126" s="104"/>
      <c r="C126" s="14"/>
      <c r="D126" s="105"/>
      <c r="E126" s="105"/>
      <c r="F126" s="105"/>
      <c r="G126" s="105"/>
      <c r="H126" s="105"/>
      <c r="I126" s="106"/>
      <c r="J126" s="175"/>
      <c r="K126" s="105"/>
      <c r="L126" s="105"/>
      <c r="M126" s="105"/>
      <c r="N126" s="105"/>
      <c r="O126" s="105"/>
      <c r="P126" s="105"/>
      <c r="Q126" s="104"/>
      <c r="R126" s="113"/>
      <c r="S126" s="113"/>
      <c r="T126" s="113"/>
      <c r="U126" s="113"/>
      <c r="V126" s="113"/>
      <c r="X126" s="104"/>
    </row>
    <row r="127" spans="1:24" ht="15" customHeight="1">
      <c r="A127" s="105"/>
      <c r="B127" s="104"/>
      <c r="C127" s="14"/>
      <c r="D127" s="105"/>
      <c r="E127" s="105"/>
      <c r="F127" s="105"/>
      <c r="G127" s="105"/>
      <c r="H127" s="105"/>
      <c r="I127" s="106"/>
      <c r="J127" s="175"/>
      <c r="K127" s="105"/>
      <c r="L127" s="105"/>
      <c r="M127" s="105"/>
      <c r="N127" s="105"/>
      <c r="O127" s="105"/>
      <c r="P127" s="105"/>
      <c r="Q127" s="104"/>
      <c r="R127" s="113"/>
      <c r="S127" s="113"/>
      <c r="T127" s="113"/>
      <c r="U127" s="113"/>
      <c r="V127" s="113"/>
      <c r="X127" s="104"/>
    </row>
    <row r="128" spans="1:24" ht="15" customHeight="1">
      <c r="A128" s="105"/>
      <c r="B128" s="104"/>
      <c r="C128" s="14"/>
      <c r="D128" s="105"/>
      <c r="E128" s="105"/>
      <c r="F128" s="105"/>
      <c r="G128" s="105"/>
      <c r="H128" s="105"/>
      <c r="I128" s="106"/>
      <c r="J128" s="175"/>
      <c r="K128" s="105"/>
      <c r="L128" s="105"/>
      <c r="M128" s="105"/>
      <c r="N128" s="105"/>
      <c r="O128" s="105"/>
      <c r="P128" s="105"/>
      <c r="Q128" s="104"/>
      <c r="R128" s="113"/>
      <c r="S128" s="113"/>
      <c r="T128" s="113"/>
      <c r="U128" s="113"/>
      <c r="V128" s="113"/>
      <c r="X128" s="104"/>
    </row>
    <row r="129" spans="1:24" ht="15" customHeight="1">
      <c r="A129" s="105"/>
      <c r="B129" s="104"/>
      <c r="C129" s="14"/>
      <c r="D129" s="105"/>
      <c r="E129" s="105"/>
      <c r="F129" s="105"/>
      <c r="G129" s="105"/>
      <c r="H129" s="105"/>
      <c r="I129" s="106"/>
      <c r="J129" s="175"/>
      <c r="K129" s="105"/>
      <c r="L129" s="105"/>
      <c r="M129" s="105"/>
      <c r="N129" s="105"/>
      <c r="O129" s="105"/>
      <c r="P129" s="105"/>
      <c r="Q129" s="104"/>
      <c r="R129" s="113"/>
      <c r="S129" s="113"/>
      <c r="T129" s="113"/>
      <c r="U129" s="113"/>
      <c r="V129" s="113"/>
      <c r="X129" s="104"/>
    </row>
    <row r="130" spans="1:24" ht="15" customHeight="1">
      <c r="A130" s="105"/>
      <c r="B130" s="104"/>
      <c r="C130" s="14"/>
      <c r="D130" s="105"/>
      <c r="E130" s="105"/>
      <c r="F130" s="105"/>
      <c r="G130" s="105"/>
      <c r="H130" s="105"/>
      <c r="I130" s="106"/>
      <c r="J130" s="175"/>
      <c r="K130" s="105"/>
      <c r="L130" s="105"/>
      <c r="M130" s="105"/>
      <c r="N130" s="105"/>
      <c r="O130" s="105"/>
      <c r="P130" s="105"/>
      <c r="Q130" s="104"/>
      <c r="R130" s="113"/>
      <c r="S130" s="113"/>
      <c r="T130" s="113"/>
      <c r="U130" s="113"/>
      <c r="V130" s="113"/>
      <c r="X130" s="104"/>
    </row>
    <row r="131" spans="1:24" ht="15" customHeight="1">
      <c r="A131" s="105"/>
      <c r="B131" s="104"/>
      <c r="C131" s="14"/>
      <c r="D131" s="105"/>
      <c r="E131" s="105"/>
      <c r="F131" s="105"/>
      <c r="G131" s="105"/>
      <c r="H131" s="105"/>
      <c r="I131" s="106"/>
      <c r="J131" s="175"/>
      <c r="K131" s="105"/>
      <c r="L131" s="105"/>
      <c r="M131" s="105"/>
      <c r="N131" s="105"/>
      <c r="O131" s="105"/>
      <c r="P131" s="105"/>
      <c r="Q131" s="104"/>
      <c r="R131" s="113"/>
      <c r="S131" s="113"/>
      <c r="T131" s="113"/>
      <c r="U131" s="113"/>
      <c r="V131" s="113"/>
      <c r="X131" s="104"/>
    </row>
    <row r="132" spans="1:24" ht="15" customHeight="1">
      <c r="A132" s="105"/>
      <c r="B132" s="104"/>
      <c r="C132" s="14"/>
      <c r="D132" s="105"/>
      <c r="E132" s="105"/>
      <c r="F132" s="105"/>
      <c r="G132" s="105"/>
      <c r="H132" s="105"/>
      <c r="I132" s="106"/>
      <c r="J132" s="175"/>
      <c r="K132" s="105"/>
      <c r="L132" s="105"/>
      <c r="M132" s="105"/>
      <c r="N132" s="105"/>
      <c r="O132" s="105"/>
      <c r="P132" s="105"/>
      <c r="Q132" s="104"/>
      <c r="R132" s="113"/>
      <c r="S132" s="113"/>
      <c r="T132" s="113"/>
      <c r="U132" s="113"/>
      <c r="V132" s="113"/>
      <c r="X132" s="104"/>
    </row>
    <row r="133" spans="1:24" ht="15" customHeight="1">
      <c r="A133" s="105"/>
      <c r="B133" s="104"/>
      <c r="C133" s="14"/>
      <c r="D133" s="105"/>
      <c r="E133" s="105"/>
      <c r="F133" s="105"/>
      <c r="G133" s="105"/>
      <c r="H133" s="105"/>
      <c r="I133" s="106"/>
      <c r="J133" s="175"/>
      <c r="K133" s="105"/>
      <c r="L133" s="105"/>
      <c r="M133" s="105"/>
      <c r="N133" s="105"/>
      <c r="O133" s="105"/>
      <c r="P133" s="105"/>
      <c r="Q133" s="104"/>
      <c r="R133" s="113"/>
      <c r="S133" s="113"/>
      <c r="T133" s="113"/>
      <c r="U133" s="113"/>
      <c r="V133" s="113"/>
      <c r="X133" s="104"/>
    </row>
    <row r="134" spans="1:24" ht="15" customHeight="1">
      <c r="A134" s="105"/>
      <c r="B134" s="104"/>
      <c r="C134" s="14"/>
      <c r="D134" s="105"/>
      <c r="E134" s="105"/>
      <c r="F134" s="105"/>
      <c r="G134" s="105"/>
      <c r="H134" s="105"/>
      <c r="I134" s="106"/>
      <c r="J134" s="175"/>
      <c r="K134" s="105"/>
      <c r="L134" s="105"/>
      <c r="M134" s="105"/>
      <c r="N134" s="105"/>
      <c r="O134" s="105"/>
      <c r="P134" s="105"/>
      <c r="Q134" s="104"/>
      <c r="R134" s="113"/>
      <c r="S134" s="113"/>
      <c r="T134" s="113"/>
      <c r="U134" s="113"/>
      <c r="V134" s="113"/>
      <c r="X134" s="104"/>
    </row>
    <row r="135" spans="1:24" ht="15" customHeight="1">
      <c r="A135" s="105"/>
      <c r="B135" s="104"/>
      <c r="C135" s="14"/>
      <c r="D135" s="105"/>
      <c r="E135" s="105"/>
      <c r="F135" s="105"/>
      <c r="G135" s="105"/>
      <c r="H135" s="105"/>
      <c r="I135" s="106"/>
      <c r="J135" s="175"/>
      <c r="K135" s="105"/>
      <c r="L135" s="105"/>
      <c r="M135" s="105"/>
      <c r="N135" s="105"/>
      <c r="O135" s="105"/>
      <c r="P135" s="105"/>
      <c r="Q135" s="104"/>
      <c r="R135" s="113"/>
      <c r="S135" s="113"/>
      <c r="T135" s="113"/>
      <c r="U135" s="113"/>
      <c r="V135" s="113"/>
      <c r="X135" s="104"/>
    </row>
    <row r="136" spans="1:24" ht="15" customHeight="1">
      <c r="A136" s="105"/>
      <c r="B136" s="104"/>
      <c r="C136" s="14"/>
      <c r="D136" s="105"/>
      <c r="E136" s="105"/>
      <c r="F136" s="105"/>
      <c r="G136" s="105"/>
      <c r="H136" s="105"/>
      <c r="I136" s="106"/>
      <c r="J136" s="175"/>
      <c r="K136" s="105"/>
      <c r="L136" s="105"/>
      <c r="M136" s="105"/>
      <c r="N136" s="105"/>
      <c r="O136" s="105"/>
      <c r="P136" s="105"/>
      <c r="Q136" s="104"/>
      <c r="R136" s="113"/>
      <c r="S136" s="113"/>
      <c r="T136" s="113"/>
      <c r="U136" s="113"/>
      <c r="V136" s="113"/>
      <c r="X136" s="104"/>
    </row>
    <row r="137" spans="18:21" ht="15" customHeight="1">
      <c r="R137" s="101"/>
      <c r="S137" s="101"/>
      <c r="T137" s="101"/>
      <c r="U137" s="101"/>
    </row>
    <row r="138" spans="18:21" ht="15" customHeight="1">
      <c r="R138" s="101"/>
      <c r="S138" s="101"/>
      <c r="T138" s="101"/>
      <c r="U138" s="101"/>
    </row>
    <row r="139" spans="18:21" ht="15" customHeight="1">
      <c r="R139" s="101"/>
      <c r="S139" s="101"/>
      <c r="T139" s="101"/>
      <c r="U139" s="101"/>
    </row>
    <row r="140" spans="18:21" ht="15" customHeight="1">
      <c r="R140" s="101"/>
      <c r="S140" s="101"/>
      <c r="T140" s="101"/>
      <c r="U140" s="101"/>
    </row>
    <row r="141" spans="18:21" ht="15" customHeight="1">
      <c r="R141" s="101"/>
      <c r="S141" s="101"/>
      <c r="T141" s="101"/>
      <c r="U141" s="101"/>
    </row>
    <row r="142" spans="18:21" ht="15" customHeight="1">
      <c r="R142" s="101"/>
      <c r="S142" s="101"/>
      <c r="T142" s="101"/>
      <c r="U142" s="101"/>
    </row>
    <row r="143" spans="18:21" ht="15" customHeight="1">
      <c r="R143" s="101"/>
      <c r="S143" s="101"/>
      <c r="T143" s="101"/>
      <c r="U143" s="101"/>
    </row>
    <row r="144" spans="18:21" ht="15" customHeight="1">
      <c r="R144" s="101"/>
      <c r="S144" s="101"/>
      <c r="T144" s="101"/>
      <c r="U144" s="101"/>
    </row>
    <row r="145" spans="18:21" ht="15" customHeight="1">
      <c r="R145" s="101"/>
      <c r="S145" s="101"/>
      <c r="T145" s="101"/>
      <c r="U145" s="101"/>
    </row>
    <row r="146" spans="18:21" ht="15" customHeight="1">
      <c r="R146" s="101"/>
      <c r="S146" s="101"/>
      <c r="T146" s="101"/>
      <c r="U146" s="10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</dc:creator>
  <cp:keywords/>
  <dc:description/>
  <cp:lastModifiedBy>BDU</cp:lastModifiedBy>
  <dcterms:created xsi:type="dcterms:W3CDTF">2002-08-30T22:15:13Z</dcterms:created>
  <dcterms:modified xsi:type="dcterms:W3CDTF">2002-08-30T22:53:51Z</dcterms:modified>
  <cp:category/>
  <cp:version/>
  <cp:contentType/>
  <cp:contentStatus/>
</cp:coreProperties>
</file>