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80" windowHeight="4545" tabRatio="811" activeTab="0"/>
  </bookViews>
  <sheets>
    <sheet name="droite soleil lune planète" sheetId="1" r:id="rId1"/>
    <sheet name="droite étoile" sheetId="2" r:id="rId2"/>
    <sheet name="heure mérid. " sheetId="3" r:id="rId3"/>
    <sheet name="latitude mérid." sheetId="4" r:id="rId4"/>
  </sheets>
  <definedNames>
    <definedName name="AZ" localSheetId="1">'droite étoile'!$C$20</definedName>
    <definedName name="AZ" localSheetId="3">'latitude mérid.'!$C$19</definedName>
    <definedName name="AZ">'droite soleil lune planète'!$C$19</definedName>
    <definedName name="EW" localSheetId="1">'droite étoile'!$E$8</definedName>
    <definedName name="EW" localSheetId="3">'latitude mérid.'!$E$21</definedName>
    <definedName name="EW">'droite soleil lune planète'!$E$9</definedName>
    <definedName name="f" localSheetId="1">'droite étoile'!$C$9</definedName>
    <definedName name="f" localSheetId="3">'latitude mérid.'!$C$22</definedName>
    <definedName name="f">'droite soleil lune planète'!$C$10</definedName>
    <definedName name="fi" localSheetId="1">'droite étoile'!$C$7</definedName>
    <definedName name="fi" localSheetId="3">'latitude mérid.'!$C$8</definedName>
    <definedName name="fi">'droite soleil lune planète'!$C$8</definedName>
    <definedName name="fuseau">'latitude mérid.'!$C$9</definedName>
    <definedName name="G" localSheetId="1">'droite étoile'!$C$8</definedName>
    <definedName name="G" localSheetId="3">'latitude mérid.'!$C$21</definedName>
    <definedName name="G">'droite soleil lune planète'!$C$9</definedName>
    <definedName name="NS" localSheetId="1">'droite étoile'!$E$7</definedName>
    <definedName name="NS" localSheetId="3">'latitude mérid.'!$E$8</definedName>
    <definedName name="NS">'droite soleil lune planète'!$E$8</definedName>
    <definedName name="TCP" localSheetId="1">'droite étoile'!$C$10</definedName>
    <definedName name="TCP" localSheetId="3">'latitude mérid.'!$C$11</definedName>
    <definedName name="TCP">'droite soleil lune planète'!$C$11</definedName>
    <definedName name="_xlnm.Print_Area" localSheetId="1">'droite étoile'!$A$1:$I$24</definedName>
    <definedName name="_xlnm.Print_Area" localSheetId="0">'droite soleil lune planète'!$A$1:$I$23</definedName>
    <definedName name="_xlnm.Print_Area" localSheetId="2">'heure mérid. '!$A$1:$H$19</definedName>
    <definedName name="_xlnm.Print_Area" localSheetId="3">'latitude mérid.'!$A$1:$I$22</definedName>
  </definedNames>
  <calcPr fullCalcOnLoad="1"/>
</workbook>
</file>

<file path=xl/comments1.xml><?xml version="1.0" encoding="utf-8"?>
<comments xmlns="http://schemas.openxmlformats.org/spreadsheetml/2006/main">
  <authors>
    <author>#####</author>
  </authors>
  <commentList>
    <comment ref="F6" authorId="0">
      <text>
        <r>
          <rPr>
            <b/>
            <u val="single"/>
            <sz val="8"/>
            <rFont val="Tahoma"/>
            <family val="2"/>
          </rPr>
          <t xml:space="preserve">Tableau d'interpollation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remplir les cases en jaune,
lire la correction 2 au centre (H9)
puis la recopier ci-contre (C5)</t>
        </r>
      </text>
    </comment>
    <comment ref="C10" authorId="0">
      <text>
        <r>
          <rPr>
            <b/>
            <u val="single"/>
            <sz val="8"/>
            <rFont val="Tahoma"/>
            <family val="2"/>
          </rPr>
          <t xml:space="preserve">numéro du fuseau :
</t>
        </r>
        <r>
          <rPr>
            <sz val="8"/>
            <rFont val="Tahoma"/>
            <family val="2"/>
          </rPr>
          <t>si l'heure utilisée n'est pas celle du fuseau, en tenir compte pour chercher les valeurs de Ahao et de D dans les éphémérides</t>
        </r>
      </text>
    </comment>
    <comment ref="C11" authorId="0">
      <text>
        <r>
          <rPr>
            <b/>
            <u val="single"/>
            <sz val="8"/>
            <rFont val="Tahoma"/>
            <family val="2"/>
          </rPr>
          <t>Attention au
changement de jour 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le cas échéant, il est précisé
en </t>
        </r>
        <r>
          <rPr>
            <sz val="8"/>
            <color indexed="10"/>
            <rFont val="Tahoma"/>
            <family val="2"/>
          </rPr>
          <t>rouge</t>
        </r>
        <r>
          <rPr>
            <sz val="8"/>
            <rFont val="Tahoma"/>
            <family val="2"/>
          </rPr>
          <t xml:space="preserve"> ci-dessous</t>
        </r>
      </text>
    </comment>
    <comment ref="C4" authorId="0">
      <text>
        <r>
          <rPr>
            <b/>
            <u val="single"/>
            <sz val="8"/>
            <rFont val="Tahoma"/>
            <family val="2"/>
          </rPr>
          <t>1ère correction 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selon la
hauteur de l'oeil</t>
        </r>
      </text>
    </comment>
    <comment ref="C5" authorId="0">
      <text>
        <r>
          <rPr>
            <b/>
            <u val="single"/>
            <sz val="8"/>
            <rFont val="Tahoma"/>
            <family val="2"/>
          </rPr>
          <t>2ème correction :</t>
        </r>
        <r>
          <rPr>
            <sz val="8"/>
            <rFont val="Tahoma"/>
            <family val="0"/>
          </rPr>
          <t xml:space="preserve">
Soleil : selon le bord
Planètes : pour la parallaxe
Lune : selon la parallaxe  π</t>
        </r>
      </text>
    </comment>
  </commentList>
</comments>
</file>

<file path=xl/comments2.xml><?xml version="1.0" encoding="utf-8"?>
<comments xmlns="http://schemas.openxmlformats.org/spreadsheetml/2006/main">
  <authors>
    <author>#####</author>
  </authors>
  <commentList>
    <comment ref="C9" authorId="0">
      <text>
        <r>
          <rPr>
            <b/>
            <u val="single"/>
            <sz val="8"/>
            <rFont val="Tahoma"/>
            <family val="2"/>
          </rPr>
          <t xml:space="preserve">numéro du fuseau :
</t>
        </r>
        <r>
          <rPr>
            <sz val="8"/>
            <rFont val="Tahoma"/>
            <family val="2"/>
          </rPr>
          <t>si l'heure utilisée n'est pas celle du fuseau, en tenir compte pour chercher les valeurs de Ahao et de D dans les éphémérides</t>
        </r>
      </text>
    </comment>
    <comment ref="C10" authorId="0">
      <text>
        <r>
          <rPr>
            <b/>
            <u val="single"/>
            <sz val="8"/>
            <rFont val="Tahoma"/>
            <family val="2"/>
          </rPr>
          <t>Attention au
changement de jour 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le cas échéant, il est précisé
en </t>
        </r>
        <r>
          <rPr>
            <sz val="8"/>
            <color indexed="10"/>
            <rFont val="Tahoma"/>
            <family val="2"/>
          </rPr>
          <t>rouge</t>
        </r>
        <r>
          <rPr>
            <sz val="8"/>
            <rFont val="Tahoma"/>
            <family val="2"/>
          </rPr>
          <t xml:space="preserve"> ci-dessous</t>
        </r>
      </text>
    </comment>
    <comment ref="C4" authorId="0">
      <text>
        <r>
          <rPr>
            <b/>
            <u val="single"/>
            <sz val="8"/>
            <rFont val="Tahoma"/>
            <family val="2"/>
          </rPr>
          <t>1ère correction 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selon la
hauteur de l'oeil</t>
        </r>
      </text>
    </comment>
  </commentList>
</comments>
</file>

<file path=xl/comments3.xml><?xml version="1.0" encoding="utf-8"?>
<comments xmlns="http://schemas.openxmlformats.org/spreadsheetml/2006/main">
  <authors>
    <author>#####</author>
  </authors>
  <commentList>
    <comment ref="C7" authorId="0">
      <text>
        <r>
          <rPr>
            <b/>
            <u val="single"/>
            <sz val="8"/>
            <rFont val="Tahoma"/>
            <family val="2"/>
          </rPr>
          <t xml:space="preserve">numéro du fuseau :
</t>
        </r>
        <r>
          <rPr>
            <sz val="8"/>
            <rFont val="Tahoma"/>
            <family val="2"/>
          </rPr>
          <t>si l'heure utilisée n'est pas celle du fuseau, en tenir compte pour chercher les valeurs de Ahao et de D dans les éphémérides</t>
        </r>
      </text>
    </comment>
    <comment ref="C8" authorId="0">
      <text>
        <r>
          <rPr>
            <b/>
            <u val="single"/>
            <sz val="8"/>
            <rFont val="Tahoma"/>
            <family val="2"/>
          </rPr>
          <t>Attention au
changement de jour 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le cas échéant, il est précisé
en </t>
        </r>
        <r>
          <rPr>
            <sz val="8"/>
            <color indexed="10"/>
            <rFont val="Tahoma"/>
            <family val="2"/>
          </rPr>
          <t>rouge</t>
        </r>
        <r>
          <rPr>
            <sz val="8"/>
            <rFont val="Tahoma"/>
            <family val="2"/>
          </rPr>
          <t xml:space="preserve"> ci-dessous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#####</author>
    <author>####</author>
  </authors>
  <commentList>
    <comment ref="C4" authorId="0">
      <text>
        <r>
          <rPr>
            <b/>
            <u val="single"/>
            <sz val="8"/>
            <rFont val="Tahoma"/>
            <family val="2"/>
          </rPr>
          <t>1ère correction 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selon la
hauteur de l'oeil</t>
        </r>
      </text>
    </comment>
    <comment ref="C5" authorId="0">
      <text>
        <r>
          <rPr>
            <b/>
            <u val="single"/>
            <sz val="8"/>
            <rFont val="Tahoma"/>
            <family val="2"/>
          </rPr>
          <t>2ème correction :</t>
        </r>
        <r>
          <rPr>
            <sz val="8"/>
            <rFont val="Tahoma"/>
            <family val="0"/>
          </rPr>
          <t xml:space="preserve">
Soleil / Planètes : selon le bord
Lune : selon la parallaxe  π</t>
        </r>
      </text>
    </comment>
    <comment ref="F6" authorId="0">
      <text>
        <r>
          <rPr>
            <b/>
            <u val="single"/>
            <sz val="8"/>
            <rFont val="Tahoma"/>
            <family val="2"/>
          </rPr>
          <t xml:space="preserve">Tableau d'interpollation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remplir les cases en jaune,
lire la correction 2 au centre (H9)
puis la recopier ci-contre (C5)</t>
        </r>
      </text>
    </comment>
    <comment ref="C11" authorId="0">
      <text>
        <r>
          <rPr>
            <b/>
            <u val="single"/>
            <sz val="8"/>
            <rFont val="Tahoma"/>
            <family val="2"/>
          </rPr>
          <t>Attention au
changement de jour 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le cas échéant, il est précisé
en </t>
        </r>
        <r>
          <rPr>
            <sz val="8"/>
            <color indexed="10"/>
            <rFont val="Tahoma"/>
            <family val="2"/>
          </rPr>
          <t>rouge</t>
        </r>
        <r>
          <rPr>
            <sz val="8"/>
            <rFont val="Tahoma"/>
            <family val="2"/>
          </rPr>
          <t xml:space="preserve"> ci-dessous</t>
        </r>
      </text>
    </comment>
    <comment ref="B8" authorId="1">
      <text>
        <r>
          <rPr>
            <b/>
            <u val="single"/>
            <sz val="8"/>
            <rFont val="Tahoma"/>
            <family val="2"/>
          </rPr>
          <t xml:space="preserve">Remarque:
</t>
        </r>
        <r>
          <rPr>
            <sz val="8"/>
            <rFont val="Tahoma"/>
            <family val="2"/>
          </rPr>
          <t>la latitude sert uniquement à savoir si l'astre est au Nord ou au Sud
si sa valeur est inconnue, indiquer 90° N pour un astre au Sud 
90° S pour un astre au Nord</t>
        </r>
      </text>
    </comment>
    <comment ref="C9" authorId="1">
      <text>
        <r>
          <rPr>
            <b/>
            <u val="single"/>
            <sz val="8"/>
            <rFont val="Tahoma"/>
            <family val="2"/>
          </rPr>
          <t>numéro du fuseau 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s'il est inconnu, utiliser le tableau du bas pour le calculer avec la latitude</t>
        </r>
      </text>
    </comment>
  </commentList>
</comments>
</file>

<file path=xl/sharedStrings.xml><?xml version="1.0" encoding="utf-8"?>
<sst xmlns="http://schemas.openxmlformats.org/spreadsheetml/2006/main" count="197" uniqueCount="95">
  <si>
    <t>heure de l'observation dans le fuseau local</t>
  </si>
  <si>
    <t>hauteur intrumentale</t>
  </si>
  <si>
    <t>latitude estimée à cet instant</t>
  </si>
  <si>
    <t>longitude estimée à cet instant</t>
  </si>
  <si>
    <r>
      <t>T</t>
    </r>
    <r>
      <rPr>
        <vertAlign val="subscript"/>
        <sz val="14"/>
        <rFont val="Times New Roman"/>
        <family val="1"/>
      </rPr>
      <t xml:space="preserve">cf    </t>
    </r>
    <r>
      <rPr>
        <sz val="14"/>
        <rFont val="Times New Roman"/>
        <family val="1"/>
      </rPr>
      <t>=</t>
    </r>
  </si>
  <si>
    <r>
      <t>G</t>
    </r>
    <r>
      <rPr>
        <vertAlign val="subscript"/>
        <sz val="14"/>
        <rFont val="Times New Roman"/>
        <family val="1"/>
      </rPr>
      <t xml:space="preserve">e    </t>
    </r>
    <r>
      <rPr>
        <sz val="14"/>
        <rFont val="Times New Roman"/>
        <family val="1"/>
      </rPr>
      <t>=</t>
    </r>
  </si>
  <si>
    <r>
      <t>H</t>
    </r>
    <r>
      <rPr>
        <vertAlign val="subscript"/>
        <sz val="14"/>
        <rFont val="Times New Roman"/>
        <family val="1"/>
      </rPr>
      <t>i</t>
    </r>
    <r>
      <rPr>
        <sz val="14"/>
        <rFont val="Times New Roman"/>
        <family val="1"/>
      </rPr>
      <t xml:space="preserve">   =</t>
    </r>
  </si>
  <si>
    <r>
      <t>φ</t>
    </r>
    <r>
      <rPr>
        <vertAlign val="subscript"/>
        <sz val="14"/>
        <rFont val="Times New Roman"/>
        <family val="1"/>
      </rPr>
      <t xml:space="preserve">e     </t>
    </r>
    <r>
      <rPr>
        <sz val="14"/>
        <rFont val="Times New Roman"/>
        <family val="1"/>
      </rPr>
      <t>=</t>
    </r>
  </si>
  <si>
    <t>heure de l'observation à Greenwich</t>
  </si>
  <si>
    <r>
      <t>T</t>
    </r>
    <r>
      <rPr>
        <vertAlign val="subscript"/>
        <sz val="14"/>
        <rFont val="Times New Roman"/>
        <family val="1"/>
      </rPr>
      <t xml:space="preserve">cp    </t>
    </r>
    <r>
      <rPr>
        <sz val="14"/>
        <rFont val="Times New Roman"/>
        <family val="1"/>
      </rPr>
      <t>=</t>
    </r>
  </si>
  <si>
    <t>numéro du fuseau</t>
  </si>
  <si>
    <r>
      <t>f</t>
    </r>
    <r>
      <rPr>
        <vertAlign val="subscript"/>
        <sz val="14"/>
        <rFont val="Times New Roman"/>
        <family val="1"/>
      </rPr>
      <t xml:space="preserve">    </t>
    </r>
    <r>
      <rPr>
        <sz val="14"/>
        <rFont val="Times New Roman"/>
        <family val="1"/>
      </rPr>
      <t>=</t>
    </r>
  </si>
  <si>
    <t>D</t>
  </si>
  <si>
    <r>
      <t>AH</t>
    </r>
    <r>
      <rPr>
        <vertAlign val="subscript"/>
        <sz val="12"/>
        <rFont val="Times New Roman"/>
        <family val="1"/>
      </rPr>
      <t>ao</t>
    </r>
  </si>
  <si>
    <t>calcul de l'angle au pôle</t>
  </si>
  <si>
    <t>calcul de l'angle horaire au méridien local</t>
  </si>
  <si>
    <t>calcul de la hauteur estimée</t>
  </si>
  <si>
    <t>calcul de l'azimut zénithal</t>
  </si>
  <si>
    <t>calcul de l'azimut</t>
  </si>
  <si>
    <t>calcul de l'angle horaire à Greenwich
       et de la déclinaison</t>
  </si>
  <si>
    <t>excentricité</t>
  </si>
  <si>
    <t>collimation</t>
  </si>
  <si>
    <r>
      <t>1</t>
    </r>
    <r>
      <rPr>
        <vertAlign val="superscript"/>
        <sz val="10"/>
        <rFont val="Times New Roman"/>
        <family val="1"/>
      </rPr>
      <t>ère</t>
    </r>
    <r>
      <rPr>
        <sz val="10"/>
        <rFont val="Times New Roman"/>
        <family val="1"/>
      </rPr>
      <t xml:space="preserve"> correction</t>
    </r>
  </si>
  <si>
    <r>
      <t>2</t>
    </r>
    <r>
      <rPr>
        <vertAlign val="superscript"/>
        <sz val="10"/>
        <rFont val="Times New Roman"/>
        <family val="1"/>
      </rPr>
      <t>ème</t>
    </r>
    <r>
      <rPr>
        <sz val="10"/>
        <rFont val="Times New Roman"/>
        <family val="1"/>
      </rPr>
      <t xml:space="preserve"> correction</t>
    </r>
  </si>
  <si>
    <r>
      <t>AH</t>
    </r>
    <r>
      <rPr>
        <vertAlign val="subscript"/>
        <sz val="14"/>
        <rFont val="Times New Roman"/>
        <family val="1"/>
      </rPr>
      <t xml:space="preserve">ag </t>
    </r>
    <r>
      <rPr>
        <sz val="14"/>
        <rFont val="Times New Roman"/>
        <family val="1"/>
      </rPr>
      <t xml:space="preserve"> =</t>
    </r>
  </si>
  <si>
    <t>P     =</t>
  </si>
  <si>
    <r>
      <t>A</t>
    </r>
    <r>
      <rPr>
        <vertAlign val="subscript"/>
        <sz val="10"/>
        <rFont val="Times New Roman"/>
        <family val="1"/>
      </rPr>
      <t>z</t>
    </r>
    <r>
      <rPr>
        <sz val="10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=</t>
    </r>
  </si>
  <si>
    <t>ε    =</t>
  </si>
  <si>
    <t>c    =</t>
  </si>
  <si>
    <t>corr1 =</t>
  </si>
  <si>
    <t>corr2 =</t>
  </si>
  <si>
    <t xml:space="preserve">hauteur observée </t>
  </si>
  <si>
    <r>
      <t>H</t>
    </r>
    <r>
      <rPr>
        <vertAlign val="subscript"/>
        <sz val="14"/>
        <rFont val="Times New Roman"/>
        <family val="1"/>
      </rPr>
      <t>o</t>
    </r>
    <r>
      <rPr>
        <sz val="14"/>
        <rFont val="Times New Roman"/>
        <family val="1"/>
      </rPr>
      <t xml:space="preserve">   =</t>
    </r>
  </si>
  <si>
    <t>hauteur vraie</t>
  </si>
  <si>
    <r>
      <t>H</t>
    </r>
    <r>
      <rPr>
        <vertAlign val="subscript"/>
        <sz val="14"/>
        <rFont val="Times New Roman"/>
        <family val="1"/>
      </rPr>
      <t>v</t>
    </r>
    <r>
      <rPr>
        <sz val="14"/>
        <rFont val="Times New Roman"/>
        <family val="1"/>
      </rPr>
      <t xml:space="preserve">   =</t>
    </r>
  </si>
  <si>
    <t>Az  = arctan( sin P / ( cos φ . tan D - sin φ . cos P ) )</t>
  </si>
  <si>
    <t>calcul de l'intercepte</t>
  </si>
  <si>
    <t>coordonnées du point déterminatif</t>
  </si>
  <si>
    <t>Droite de hauteur sur le Soleil, la Lune ou les Planètes</t>
  </si>
  <si>
    <r>
      <t>φ</t>
    </r>
    <r>
      <rPr>
        <vertAlign val="subscript"/>
        <sz val="14"/>
        <rFont val="Times New Roman"/>
        <family val="1"/>
      </rPr>
      <t xml:space="preserve">D  </t>
    </r>
    <r>
      <rPr>
        <sz val="14"/>
        <rFont val="Times New Roman"/>
        <family val="1"/>
      </rPr>
      <t>=</t>
    </r>
  </si>
  <si>
    <r>
      <t>G</t>
    </r>
    <r>
      <rPr>
        <vertAlign val="subscript"/>
        <sz val="14"/>
        <rFont val="Times New Roman"/>
        <family val="1"/>
      </rPr>
      <t xml:space="preserve">D  </t>
    </r>
    <r>
      <rPr>
        <sz val="14"/>
        <rFont val="Times New Roman"/>
        <family val="1"/>
      </rPr>
      <t>=</t>
    </r>
  </si>
  <si>
    <t>Z     =</t>
  </si>
  <si>
    <t>i      =</t>
  </si>
  <si>
    <r>
      <t>H</t>
    </r>
    <r>
      <rPr>
        <vertAlign val="subscript"/>
        <sz val="10"/>
        <rFont val="Times New Roman"/>
        <family val="1"/>
      </rPr>
      <t xml:space="preserve">e  </t>
    </r>
    <r>
      <rPr>
        <sz val="14"/>
        <rFont val="Times New Roman"/>
        <family val="1"/>
      </rPr>
      <t xml:space="preserve">   =</t>
    </r>
  </si>
  <si>
    <t>interpollations</t>
  </si>
  <si>
    <t>π</t>
  </si>
  <si>
    <r>
      <t>AH</t>
    </r>
    <r>
      <rPr>
        <i/>
        <vertAlign val="subscript"/>
        <sz val="14"/>
        <rFont val="Times New Roman"/>
        <family val="1"/>
      </rPr>
      <t>ag</t>
    </r>
    <r>
      <rPr>
        <i/>
        <sz val="14"/>
        <rFont val="Times New Roman"/>
        <family val="1"/>
      </rPr>
      <t xml:space="preserve"> = AH</t>
    </r>
    <r>
      <rPr>
        <i/>
        <vertAlign val="subscript"/>
        <sz val="14"/>
        <rFont val="Times New Roman"/>
        <family val="1"/>
      </rPr>
      <t>ao</t>
    </r>
    <r>
      <rPr>
        <i/>
        <sz val="14"/>
        <rFont val="Times New Roman"/>
        <family val="1"/>
      </rPr>
      <t xml:space="preserve"> - G</t>
    </r>
  </si>
  <si>
    <r>
      <t>H</t>
    </r>
    <r>
      <rPr>
        <i/>
        <vertAlign val="subscript"/>
        <sz val="10"/>
        <rFont val="Times New Roman"/>
        <family val="1"/>
      </rPr>
      <t xml:space="preserve">e </t>
    </r>
    <r>
      <rPr>
        <i/>
        <sz val="14"/>
        <rFont val="Times New Roman"/>
        <family val="1"/>
      </rPr>
      <t>= arcsin( sin φ . sin D + cos φ . cos D . cos P )</t>
    </r>
  </si>
  <si>
    <r>
      <t>i = H</t>
    </r>
    <r>
      <rPr>
        <i/>
        <vertAlign val="subscript"/>
        <sz val="14"/>
        <rFont val="Times New Roman"/>
        <family val="1"/>
      </rPr>
      <t>v</t>
    </r>
    <r>
      <rPr>
        <i/>
        <sz val="14"/>
        <rFont val="Times New Roman"/>
        <family val="1"/>
      </rPr>
      <t xml:space="preserve"> - H</t>
    </r>
    <r>
      <rPr>
        <i/>
        <vertAlign val="subscript"/>
        <sz val="14"/>
        <rFont val="Times New Roman"/>
        <family val="1"/>
      </rPr>
      <t>e</t>
    </r>
  </si>
  <si>
    <r>
      <t>T</t>
    </r>
    <r>
      <rPr>
        <i/>
        <vertAlign val="subscript"/>
        <sz val="14"/>
        <rFont val="Times New Roman"/>
        <family val="1"/>
      </rPr>
      <t xml:space="preserve">cp    </t>
    </r>
    <r>
      <rPr>
        <i/>
        <sz val="14"/>
        <rFont val="Times New Roman"/>
        <family val="1"/>
      </rPr>
      <t>= T</t>
    </r>
    <r>
      <rPr>
        <i/>
        <vertAlign val="subscript"/>
        <sz val="14"/>
        <rFont val="Times New Roman"/>
        <family val="1"/>
      </rPr>
      <t xml:space="preserve">cf </t>
    </r>
    <r>
      <rPr>
        <i/>
        <sz val="14"/>
        <rFont val="Times New Roman"/>
        <family val="1"/>
      </rPr>
      <t>+ f</t>
    </r>
  </si>
  <si>
    <r>
      <t>H</t>
    </r>
    <r>
      <rPr>
        <i/>
        <vertAlign val="subscript"/>
        <sz val="14"/>
        <rFont val="Times New Roman"/>
        <family val="1"/>
      </rPr>
      <t xml:space="preserve">v </t>
    </r>
    <r>
      <rPr>
        <i/>
        <sz val="14"/>
        <rFont val="Times New Roman"/>
        <family val="1"/>
      </rPr>
      <t>= H</t>
    </r>
    <r>
      <rPr>
        <i/>
        <vertAlign val="subscript"/>
        <sz val="14"/>
        <rFont val="Times New Roman"/>
        <family val="1"/>
      </rPr>
      <t>o</t>
    </r>
    <r>
      <rPr>
        <i/>
        <sz val="14"/>
        <rFont val="Times New Roman"/>
        <family val="1"/>
      </rPr>
      <t xml:space="preserve"> + coor1 + corr2</t>
    </r>
  </si>
  <si>
    <r>
      <t>H</t>
    </r>
    <r>
      <rPr>
        <i/>
        <vertAlign val="subscript"/>
        <sz val="14"/>
        <rFont val="Times New Roman"/>
        <family val="1"/>
      </rPr>
      <t xml:space="preserve">o </t>
    </r>
    <r>
      <rPr>
        <i/>
        <sz val="14"/>
        <rFont val="Times New Roman"/>
        <family val="1"/>
      </rPr>
      <t>= H</t>
    </r>
    <r>
      <rPr>
        <i/>
        <vertAlign val="subscript"/>
        <sz val="14"/>
        <rFont val="Times New Roman"/>
        <family val="1"/>
      </rPr>
      <t>i</t>
    </r>
    <r>
      <rPr>
        <i/>
        <sz val="14"/>
        <rFont val="Times New Roman"/>
        <family val="1"/>
      </rPr>
      <t xml:space="preserve"> + ε + c</t>
    </r>
  </si>
  <si>
    <r>
      <t>2</t>
    </r>
    <r>
      <rPr>
        <vertAlign val="superscript"/>
        <sz val="10"/>
        <rFont val="Times New Roman"/>
        <family val="1"/>
      </rPr>
      <t>ème</t>
    </r>
    <r>
      <rPr>
        <sz val="10"/>
        <rFont val="Times New Roman"/>
        <family val="1"/>
      </rPr>
      <t xml:space="preserve"> correction
pour la Lune</t>
    </r>
  </si>
  <si>
    <t>ENMM MARSEILLE PEMLB</t>
  </si>
  <si>
    <t>Calcul de l'heure de la méridienne</t>
  </si>
  <si>
    <t>route fond</t>
  </si>
  <si>
    <r>
      <t>R</t>
    </r>
    <r>
      <rPr>
        <vertAlign val="subscript"/>
        <sz val="14"/>
        <rFont val="Times New Roman"/>
        <family val="1"/>
      </rPr>
      <t xml:space="preserve">f     </t>
    </r>
    <r>
      <rPr>
        <sz val="14"/>
        <rFont val="Times New Roman"/>
        <family val="1"/>
      </rPr>
      <t>=</t>
    </r>
  </si>
  <si>
    <t>vitesse fond</t>
  </si>
  <si>
    <r>
      <t>V</t>
    </r>
    <r>
      <rPr>
        <vertAlign val="subscript"/>
        <sz val="14"/>
        <rFont val="Times New Roman"/>
        <family val="1"/>
      </rPr>
      <t xml:space="preserve">f     </t>
    </r>
    <r>
      <rPr>
        <sz val="14"/>
        <rFont val="Times New Roman"/>
        <family val="1"/>
      </rPr>
      <t>=</t>
    </r>
  </si>
  <si>
    <t>calcul de l'angle horaire à Greenwich</t>
  </si>
  <si>
    <r>
      <t>AH</t>
    </r>
    <r>
      <rPr>
        <vertAlign val="subscript"/>
        <sz val="14"/>
        <rFont val="Times New Roman"/>
        <family val="1"/>
      </rPr>
      <t xml:space="preserve">vg </t>
    </r>
    <r>
      <rPr>
        <sz val="14"/>
        <rFont val="Times New Roman"/>
        <family val="1"/>
      </rPr>
      <t xml:space="preserve"> =</t>
    </r>
  </si>
  <si>
    <t>vitesse angulaire du soleil</t>
  </si>
  <si>
    <t>vitesse angulaire du navire</t>
  </si>
  <si>
    <t xml:space="preserve">( - Vf . sin Rf ) / ( 60 . cos φ )   </t>
  </si>
  <si>
    <t>vitesse angulaire de rapprochement</t>
  </si>
  <si>
    <r>
      <t>T</t>
    </r>
    <r>
      <rPr>
        <vertAlign val="subscript"/>
        <sz val="14"/>
        <rFont val="Times New Roman"/>
        <family val="1"/>
      </rPr>
      <t xml:space="preserve">mer    </t>
    </r>
    <r>
      <rPr>
        <sz val="14"/>
        <rFont val="Times New Roman"/>
        <family val="1"/>
      </rPr>
      <t>=</t>
    </r>
  </si>
  <si>
    <r>
      <t>AH</t>
    </r>
    <r>
      <rPr>
        <vertAlign val="subscript"/>
        <sz val="12"/>
        <rFont val="Times New Roman"/>
        <family val="1"/>
      </rPr>
      <t>vo</t>
    </r>
  </si>
  <si>
    <r>
      <t>T</t>
    </r>
    <r>
      <rPr>
        <i/>
        <vertAlign val="subscript"/>
        <sz val="14"/>
        <rFont val="Times New Roman"/>
        <family val="1"/>
      </rPr>
      <t>mer</t>
    </r>
    <r>
      <rPr>
        <i/>
        <sz val="14"/>
        <rFont val="Times New Roman"/>
        <family val="1"/>
      </rPr>
      <t xml:space="preserve"> = T</t>
    </r>
    <r>
      <rPr>
        <i/>
        <vertAlign val="subscript"/>
        <sz val="14"/>
        <rFont val="Times New Roman"/>
        <family val="1"/>
      </rPr>
      <t>cf</t>
    </r>
    <r>
      <rPr>
        <i/>
        <sz val="14"/>
        <rFont val="Times New Roman"/>
        <family val="1"/>
      </rPr>
      <t xml:space="preserve">  +   P / </t>
    </r>
  </si>
  <si>
    <t>W</t>
  </si>
  <si>
    <t>Calcul de la latitude méridienne</t>
  </si>
  <si>
    <t>heure du point estimé dans le fuseau local</t>
  </si>
  <si>
    <t>heure du point estimé à Greenwich</t>
  </si>
  <si>
    <t>heure de la méridienne dans le fuseau local</t>
  </si>
  <si>
    <t>N</t>
  </si>
  <si>
    <t>S</t>
  </si>
  <si>
    <t>calcul de la distance zénithale</t>
  </si>
  <si>
    <r>
      <t>N</t>
    </r>
    <r>
      <rPr>
        <vertAlign val="subscript"/>
        <sz val="14"/>
        <rFont val="Times New Roman"/>
        <family val="1"/>
      </rPr>
      <t xml:space="preserve">v </t>
    </r>
    <r>
      <rPr>
        <sz val="14"/>
        <rFont val="Times New Roman"/>
        <family val="1"/>
      </rPr>
      <t xml:space="preserve"> =</t>
    </r>
  </si>
  <si>
    <r>
      <t>N</t>
    </r>
    <r>
      <rPr>
        <i/>
        <vertAlign val="subscript"/>
        <sz val="14"/>
        <rFont val="Times New Roman"/>
        <family val="1"/>
      </rPr>
      <t>v</t>
    </r>
    <r>
      <rPr>
        <i/>
        <sz val="14"/>
        <rFont val="Times New Roman"/>
        <family val="1"/>
      </rPr>
      <t xml:space="preserve"> = ± ( 90° - H</t>
    </r>
    <r>
      <rPr>
        <i/>
        <vertAlign val="subscript"/>
        <sz val="14"/>
        <rFont val="Times New Roman"/>
        <family val="1"/>
      </rPr>
      <t>v</t>
    </r>
    <r>
      <rPr>
        <i/>
        <sz val="14"/>
        <rFont val="Times New Roman"/>
        <family val="1"/>
      </rPr>
      <t>)</t>
    </r>
  </si>
  <si>
    <t>calcul de la déclinaison</t>
  </si>
  <si>
    <r>
      <t>φ</t>
    </r>
    <r>
      <rPr>
        <vertAlign val="subscript"/>
        <sz val="10"/>
        <rFont val="Times New Roman"/>
        <family val="1"/>
      </rPr>
      <t xml:space="preserve">méridienne </t>
    </r>
    <r>
      <rPr>
        <sz val="14"/>
        <rFont val="Times New Roman"/>
        <family val="1"/>
      </rPr>
      <t xml:space="preserve"> =</t>
    </r>
  </si>
  <si>
    <r>
      <t>φ</t>
    </r>
    <r>
      <rPr>
        <i/>
        <vertAlign val="subscript"/>
        <sz val="10"/>
        <rFont val="Times New Roman"/>
        <family val="1"/>
      </rPr>
      <t xml:space="preserve">méridienne </t>
    </r>
    <r>
      <rPr>
        <i/>
        <sz val="14"/>
        <rFont val="Times New Roman"/>
        <family val="1"/>
      </rPr>
      <t>= N</t>
    </r>
    <r>
      <rPr>
        <i/>
        <vertAlign val="subscript"/>
        <sz val="14"/>
        <rFont val="Times New Roman"/>
        <family val="1"/>
      </rPr>
      <t>v</t>
    </r>
    <r>
      <rPr>
        <i/>
        <sz val="14"/>
        <rFont val="Times New Roman"/>
        <family val="1"/>
      </rPr>
      <t xml:space="preserve"> + D</t>
    </r>
  </si>
  <si>
    <t>Si le numéro du fuseau est inconnu, on peut le calculer ici à l'aide de la longitude</t>
  </si>
  <si>
    <t>calcul de la latitude méridienne</t>
  </si>
  <si>
    <t>Droite de hauteur sur une étoile</t>
  </si>
  <si>
    <t>déclinaison de l'étoile</t>
  </si>
  <si>
    <t>D     =</t>
  </si>
  <si>
    <r>
      <t>AH</t>
    </r>
    <r>
      <rPr>
        <vertAlign val="subscript"/>
        <sz val="14"/>
        <rFont val="Times New Roman"/>
        <family val="1"/>
      </rPr>
      <t xml:space="preserve">sg </t>
    </r>
    <r>
      <rPr>
        <sz val="14"/>
        <rFont val="Times New Roman"/>
        <family val="1"/>
      </rPr>
      <t xml:space="preserve"> =</t>
    </r>
  </si>
  <si>
    <t>calcul de l'angle horaire sidéral</t>
  </si>
  <si>
    <t>calcul de l'angle horaire de l'étoile</t>
  </si>
  <si>
    <r>
      <t>AH</t>
    </r>
    <r>
      <rPr>
        <i/>
        <vertAlign val="subscript"/>
        <sz val="14"/>
        <rFont val="Times New Roman"/>
        <family val="1"/>
      </rPr>
      <t>sg</t>
    </r>
    <r>
      <rPr>
        <i/>
        <sz val="14"/>
        <rFont val="Times New Roman"/>
        <family val="1"/>
      </rPr>
      <t xml:space="preserve"> = AH</t>
    </r>
    <r>
      <rPr>
        <i/>
        <vertAlign val="subscript"/>
        <sz val="14"/>
        <rFont val="Times New Roman"/>
        <family val="1"/>
      </rPr>
      <t>so</t>
    </r>
    <r>
      <rPr>
        <i/>
        <sz val="14"/>
        <rFont val="Times New Roman"/>
        <family val="1"/>
      </rPr>
      <t xml:space="preserve"> - G</t>
    </r>
  </si>
  <si>
    <r>
      <t>AH</t>
    </r>
    <r>
      <rPr>
        <i/>
        <vertAlign val="subscript"/>
        <sz val="14"/>
        <rFont val="Times New Roman"/>
        <family val="1"/>
      </rPr>
      <t>ag</t>
    </r>
    <r>
      <rPr>
        <i/>
        <sz val="14"/>
        <rFont val="Times New Roman"/>
        <family val="1"/>
      </rPr>
      <t xml:space="preserve"> = AH</t>
    </r>
    <r>
      <rPr>
        <i/>
        <vertAlign val="subscript"/>
        <sz val="14"/>
        <rFont val="Times New Roman"/>
        <family val="1"/>
      </rPr>
      <t>sg</t>
    </r>
    <r>
      <rPr>
        <i/>
        <sz val="14"/>
        <rFont val="Times New Roman"/>
        <family val="1"/>
      </rPr>
      <t xml:space="preserve"> + AV</t>
    </r>
    <r>
      <rPr>
        <i/>
        <vertAlign val="subscript"/>
        <sz val="14"/>
        <rFont val="Times New Roman"/>
        <family val="1"/>
      </rPr>
      <t>a</t>
    </r>
    <r>
      <rPr>
        <i/>
        <sz val="14"/>
        <rFont val="Times New Roman"/>
        <family val="1"/>
      </rPr>
      <t xml:space="preserve">  </t>
    </r>
  </si>
  <si>
    <t>ascension droite de l'étoile</t>
  </si>
  <si>
    <r>
      <t>AV</t>
    </r>
    <r>
      <rPr>
        <vertAlign val="subscript"/>
        <sz val="14"/>
        <rFont val="Times New Roman"/>
        <family val="1"/>
      </rPr>
      <t xml:space="preserve">a </t>
    </r>
    <r>
      <rPr>
        <sz val="14"/>
        <rFont val="Times New Roman"/>
        <family val="1"/>
      </rPr>
      <t xml:space="preserve"> =</t>
    </r>
  </si>
  <si>
    <r>
      <t xml:space="preserve">calcul de l'angle horaire sidéral à Greenwich
</t>
    </r>
    <r>
      <rPr>
        <sz val="14"/>
        <rFont val="Times New Roman"/>
        <family val="1"/>
      </rPr>
      <t>Ahso   =</t>
    </r>
  </si>
  <si>
    <r>
      <t>H</t>
    </r>
    <r>
      <rPr>
        <i/>
        <vertAlign val="subscript"/>
        <sz val="14"/>
        <rFont val="Times New Roman"/>
        <family val="1"/>
      </rPr>
      <t xml:space="preserve">v </t>
    </r>
    <r>
      <rPr>
        <i/>
        <sz val="14"/>
        <rFont val="Times New Roman"/>
        <family val="1"/>
      </rPr>
      <t>= H</t>
    </r>
    <r>
      <rPr>
        <i/>
        <vertAlign val="subscript"/>
        <sz val="14"/>
        <rFont val="Times New Roman"/>
        <family val="1"/>
      </rPr>
      <t>o</t>
    </r>
    <r>
      <rPr>
        <i/>
        <sz val="14"/>
        <rFont val="Times New Roman"/>
        <family val="1"/>
      </rPr>
      <t xml:space="preserve"> + coor1</t>
    </r>
  </si>
</sst>
</file>

<file path=xl/styles.xml><?xml version="1.0" encoding="utf-8"?>
<styleSheet xmlns="http://schemas.openxmlformats.org/spreadsheetml/2006/main">
  <numFmts count="3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\°"/>
    <numFmt numFmtId="173" formatCode="00\'.0"/>
    <numFmt numFmtId="174" formatCode="000\°"/>
    <numFmt numFmtId="175" formatCode="mm\°ss.0"/>
    <numFmt numFmtId="176" formatCode="h:mm"/>
    <numFmt numFmtId="177" formatCode="0.0"/>
    <numFmt numFmtId="178" formatCode="000.0\°"/>
    <numFmt numFmtId="179" formatCode="&quot;Vrai&quot;;&quot;Vrai&quot;;&quot;Faux&quot;"/>
    <numFmt numFmtId="180" formatCode="&quot;Actif&quot;;&quot;Actif&quot;;&quot;Inactif&quot;"/>
    <numFmt numFmtId="181" formatCode="00.0\°"/>
    <numFmt numFmtId="182" formatCode="00.00\°"/>
    <numFmt numFmtId="183" formatCode="000\'.0"/>
    <numFmt numFmtId="184" formatCode="0000\'.0"/>
    <numFmt numFmtId="185" formatCode="0.000"/>
    <numFmt numFmtId="186" formatCode="0.0000"/>
    <numFmt numFmtId="187" formatCode="0\'.0"/>
    <numFmt numFmtId="188" formatCode="0.0_&quot;\n\d"/>
    <numFmt numFmtId="189" formatCode="0.0_ \n\d"/>
    <numFmt numFmtId="190" formatCode="0.0_ &quot;°/heure&quot;"/>
    <numFmt numFmtId="191" formatCode="0.000_ &quot;°/heure&quot;"/>
  </numFmts>
  <fonts count="33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vertAlign val="subscript"/>
      <sz val="10"/>
      <name val="Times New Roman"/>
      <family val="1"/>
    </font>
    <font>
      <vertAlign val="subscript"/>
      <sz val="12"/>
      <name val="Times New Roman"/>
      <family val="1"/>
    </font>
    <font>
      <vertAlign val="superscript"/>
      <sz val="10"/>
      <name val="Times New Roman"/>
      <family val="1"/>
    </font>
    <font>
      <b/>
      <i/>
      <sz val="24"/>
      <name val="Monotype Corsiva"/>
      <family val="4"/>
    </font>
    <font>
      <b/>
      <sz val="8"/>
      <name val="Tahoma"/>
      <family val="0"/>
    </font>
    <font>
      <b/>
      <u val="single"/>
      <sz val="8"/>
      <name val="Tahoma"/>
      <family val="2"/>
    </font>
    <font>
      <sz val="8"/>
      <name val="Tahoma"/>
      <family val="2"/>
    </font>
    <font>
      <sz val="18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i/>
      <vertAlign val="subscript"/>
      <sz val="14"/>
      <name val="Times New Roman"/>
      <family val="1"/>
    </font>
    <font>
      <i/>
      <vertAlign val="subscript"/>
      <sz val="10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i/>
      <sz val="14"/>
      <color indexed="10"/>
      <name val="Times New Roman"/>
      <family val="1"/>
    </font>
    <font>
      <sz val="8"/>
      <color indexed="10"/>
      <name val="Tahoma"/>
      <family val="2"/>
    </font>
    <font>
      <b/>
      <i/>
      <sz val="16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6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4" fontId="5" fillId="0" borderId="1" xfId="0" applyNumberFormat="1" applyFont="1" applyFill="1" applyBorder="1" applyAlignment="1">
      <alignment horizontal="center" vertical="center"/>
    </xf>
    <xf numFmtId="173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4" fontId="5" fillId="0" borderId="4" xfId="0" applyNumberFormat="1" applyFont="1" applyFill="1" applyBorder="1" applyAlignment="1">
      <alignment horizontal="center" vertical="center"/>
    </xf>
    <xf numFmtId="173" fontId="5" fillId="0" borderId="5" xfId="0" applyNumberFormat="1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172" fontId="5" fillId="0" borderId="7" xfId="0" applyNumberFormat="1" applyFont="1" applyFill="1" applyBorder="1" applyAlignment="1">
      <alignment horizontal="center" vertical="center"/>
    </xf>
    <xf numFmtId="173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175" fontId="5" fillId="0" borderId="12" xfId="0" applyNumberFormat="1" applyFont="1" applyFill="1" applyBorder="1" applyAlignment="1">
      <alignment horizontal="center" vertical="center"/>
    </xf>
    <xf numFmtId="173" fontId="5" fillId="2" borderId="6" xfId="0" applyNumberFormat="1" applyFont="1" applyFill="1" applyBorder="1" applyAlignment="1" applyProtection="1">
      <alignment horizontal="center" vertical="center"/>
      <protection locked="0"/>
    </xf>
    <xf numFmtId="173" fontId="5" fillId="2" borderId="13" xfId="0" applyNumberFormat="1" applyFont="1" applyFill="1" applyBorder="1" applyAlignment="1" applyProtection="1">
      <alignment horizontal="center" vertical="center"/>
      <protection locked="0"/>
    </xf>
    <xf numFmtId="172" fontId="5" fillId="2" borderId="4" xfId="0" applyNumberFormat="1" applyFont="1" applyFill="1" applyBorder="1" applyAlignment="1" applyProtection="1">
      <alignment horizontal="center" vertical="center"/>
      <protection locked="0"/>
    </xf>
    <xf numFmtId="173" fontId="5" fillId="2" borderId="5" xfId="0" applyNumberFormat="1" applyFont="1" applyFill="1" applyBorder="1" applyAlignment="1" applyProtection="1">
      <alignment horizontal="center" vertical="center"/>
      <protection locked="0"/>
    </xf>
    <xf numFmtId="173" fontId="5" fillId="2" borderId="14" xfId="0" applyNumberFormat="1" applyFont="1" applyFill="1" applyBorder="1" applyAlignment="1" applyProtection="1">
      <alignment horizontal="center" vertical="center"/>
      <protection locked="0"/>
    </xf>
    <xf numFmtId="174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172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0" fontId="5" fillId="2" borderId="14" xfId="0" applyNumberFormat="1" applyFont="1" applyFill="1" applyBorder="1" applyAlignment="1" applyProtection="1">
      <alignment horizontal="center" vertical="center"/>
      <protection locked="0"/>
    </xf>
    <xf numFmtId="175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186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81" fontId="19" fillId="2" borderId="17" xfId="0" applyNumberFormat="1" applyFont="1" applyFill="1" applyBorder="1" applyAlignment="1" applyProtection="1">
      <alignment horizontal="center" vertical="center"/>
      <protection locked="0"/>
    </xf>
    <xf numFmtId="181" fontId="19" fillId="2" borderId="18" xfId="0" applyNumberFormat="1" applyFont="1" applyFill="1" applyBorder="1" applyAlignment="1" applyProtection="1">
      <alignment horizontal="center" vertical="center"/>
      <protection locked="0"/>
    </xf>
    <xf numFmtId="182" fontId="19" fillId="0" borderId="17" xfId="0" applyNumberFormat="1" applyFont="1" applyFill="1" applyBorder="1" applyAlignment="1" applyProtection="1">
      <alignment horizontal="center"/>
      <protection/>
    </xf>
    <xf numFmtId="173" fontId="19" fillId="2" borderId="6" xfId="0" applyNumberFormat="1" applyFont="1" applyFill="1" applyBorder="1" applyAlignment="1" applyProtection="1">
      <alignment horizontal="center" vertical="center"/>
      <protection locked="0"/>
    </xf>
    <xf numFmtId="173" fontId="19" fillId="2" borderId="19" xfId="0" applyNumberFormat="1" applyFont="1" applyFill="1" applyBorder="1" applyAlignment="1" applyProtection="1">
      <alignment horizontal="center" vertical="center"/>
      <protection locked="0"/>
    </xf>
    <xf numFmtId="173" fontId="19" fillId="0" borderId="6" xfId="0" applyNumberFormat="1" applyFont="1" applyFill="1" applyBorder="1" applyAlignment="1" applyProtection="1">
      <alignment horizontal="center" vertical="center"/>
      <protection/>
    </xf>
    <xf numFmtId="173" fontId="19" fillId="0" borderId="6" xfId="0" applyNumberFormat="1" applyFont="1" applyFill="1" applyBorder="1" applyAlignment="1" applyProtection="1">
      <alignment horizontal="right" vertical="center"/>
      <protection/>
    </xf>
    <xf numFmtId="173" fontId="19" fillId="0" borderId="19" xfId="0" applyNumberFormat="1" applyFont="1" applyFill="1" applyBorder="1" applyAlignment="1" applyProtection="1">
      <alignment horizontal="center" vertical="center"/>
      <protection/>
    </xf>
    <xf numFmtId="173" fontId="19" fillId="2" borderId="20" xfId="0" applyNumberFormat="1" applyFont="1" applyFill="1" applyBorder="1" applyAlignment="1" applyProtection="1">
      <alignment horizontal="center" vertical="center"/>
      <protection locked="0"/>
    </xf>
    <xf numFmtId="173" fontId="19" fillId="0" borderId="13" xfId="0" applyNumberFormat="1" applyFont="1" applyFill="1" applyBorder="1" applyAlignment="1" applyProtection="1">
      <alignment horizontal="center" vertical="center"/>
      <protection/>
    </xf>
    <xf numFmtId="173" fontId="19" fillId="2" borderId="21" xfId="0" applyNumberFormat="1" applyFont="1" applyFill="1" applyBorder="1" applyAlignment="1" applyProtection="1">
      <alignment horizontal="center" vertical="center"/>
      <protection locked="0"/>
    </xf>
    <xf numFmtId="187" fontId="5" fillId="0" borderId="13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173" fontId="1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6" fontId="1" fillId="0" borderId="2" xfId="0" applyNumberFormat="1" applyFont="1" applyBorder="1" applyAlignment="1" applyProtection="1">
      <alignment horizontal="center" vertical="center"/>
      <protection/>
    </xf>
    <xf numFmtId="174" fontId="5" fillId="0" borderId="4" xfId="0" applyNumberFormat="1" applyFont="1" applyFill="1" applyBorder="1" applyAlignment="1" applyProtection="1">
      <alignment horizontal="center" vertical="center"/>
      <protection/>
    </xf>
    <xf numFmtId="173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1" fontId="5" fillId="2" borderId="5" xfId="0" applyNumberFormat="1" applyFont="1" applyFill="1" applyBorder="1" applyAlignment="1" applyProtection="1">
      <alignment horizontal="center" vertical="center"/>
      <protection locked="0"/>
    </xf>
    <xf numFmtId="173" fontId="5" fillId="0" borderId="0" xfId="0" applyNumberFormat="1" applyFont="1" applyFill="1" applyBorder="1" applyAlignment="1" applyProtection="1">
      <alignment horizontal="center" vertical="center"/>
      <protection/>
    </xf>
    <xf numFmtId="173" fontId="19" fillId="2" borderId="23" xfId="0" applyNumberFormat="1" applyFont="1" applyFill="1" applyBorder="1" applyAlignment="1" applyProtection="1">
      <alignment horizontal="center" vertical="center"/>
      <protection locked="0"/>
    </xf>
    <xf numFmtId="173" fontId="19" fillId="0" borderId="20" xfId="0" applyNumberFormat="1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73" fontId="5" fillId="0" borderId="2" xfId="0" applyNumberFormat="1" applyFont="1" applyFill="1" applyBorder="1" applyAlignment="1" applyProtection="1">
      <alignment horizontal="center" vertical="center"/>
      <protection/>
    </xf>
    <xf numFmtId="174" fontId="5" fillId="0" borderId="6" xfId="0" applyNumberFormat="1" applyFont="1" applyFill="1" applyBorder="1" applyAlignment="1" applyProtection="1">
      <alignment horizontal="center" vertical="center"/>
      <protection/>
    </xf>
    <xf numFmtId="173" fontId="5" fillId="0" borderId="6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178" fontId="23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6" fillId="2" borderId="6" xfId="0" applyFont="1" applyFill="1" applyBorder="1" applyAlignment="1" applyProtection="1">
      <alignment horizontal="center" vertical="center"/>
      <protection locked="0"/>
    </xf>
    <xf numFmtId="175" fontId="5" fillId="2" borderId="5" xfId="0" applyNumberFormat="1" applyFont="1" applyFill="1" applyBorder="1" applyAlignment="1" applyProtection="1">
      <alignment horizontal="center" vertical="center"/>
      <protection locked="0"/>
    </xf>
    <xf numFmtId="175" fontId="5" fillId="0" borderId="6" xfId="0" applyNumberFormat="1" applyFont="1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6" fontId="1" fillId="0" borderId="2" xfId="0" applyNumberFormat="1" applyFont="1" applyFill="1" applyBorder="1" applyAlignment="1" applyProtection="1">
      <alignment horizontal="center" vertical="center"/>
      <protection/>
    </xf>
    <xf numFmtId="21" fontId="1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74" fontId="5" fillId="2" borderId="7" xfId="0" applyNumberFormat="1" applyFont="1" applyFill="1" applyBorder="1" applyAlignment="1" applyProtection="1">
      <alignment horizontal="center" vertical="center"/>
      <protection locked="0"/>
    </xf>
    <xf numFmtId="173" fontId="5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2" fontId="5" fillId="0" borderId="11" xfId="0" applyNumberFormat="1" applyFont="1" applyFill="1" applyBorder="1" applyAlignment="1" applyProtection="1">
      <alignment horizontal="center" vertical="center"/>
      <protection/>
    </xf>
    <xf numFmtId="173" fontId="5" fillId="0" borderId="12" xfId="0" applyNumberFormat="1" applyFont="1" applyFill="1" applyBorder="1" applyAlignment="1" applyProtection="1">
      <alignment horizontal="center" vertical="center"/>
      <protection/>
    </xf>
    <xf numFmtId="186" fontId="1" fillId="3" borderId="0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181" fontId="19" fillId="0" borderId="0" xfId="0" applyNumberFormat="1" applyFont="1" applyFill="1" applyBorder="1" applyAlignment="1" applyProtection="1">
      <alignment horizontal="center" vertical="center"/>
      <protection/>
    </xf>
    <xf numFmtId="1" fontId="1" fillId="3" borderId="0" xfId="0" applyNumberFormat="1" applyFont="1" applyFill="1" applyBorder="1" applyAlignment="1" applyProtection="1">
      <alignment horizontal="center" vertical="center"/>
      <protection/>
    </xf>
    <xf numFmtId="17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74" fontId="5" fillId="0" borderId="10" xfId="0" applyNumberFormat="1" applyFont="1" applyFill="1" applyBorder="1" applyAlignment="1" applyProtection="1">
      <alignment horizontal="center" vertical="center"/>
      <protection/>
    </xf>
    <xf numFmtId="178" fontId="5" fillId="0" borderId="6" xfId="0" applyNumberFormat="1" applyFont="1" applyFill="1" applyBorder="1" applyAlignment="1" applyProtection="1">
      <alignment horizontal="center" vertical="center"/>
      <protection/>
    </xf>
    <xf numFmtId="187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7" xfId="0" applyNumberFormat="1" applyFont="1" applyFill="1" applyBorder="1" applyAlignment="1" applyProtection="1">
      <alignment horizontal="center" vertical="center"/>
      <protection/>
    </xf>
    <xf numFmtId="173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73" fontId="5" fillId="0" borderId="11" xfId="0" applyNumberFormat="1" applyFont="1" applyFill="1" applyBorder="1" applyAlignment="1" applyProtection="1">
      <alignment horizontal="center" vertical="center"/>
      <protection/>
    </xf>
    <xf numFmtId="175" fontId="5" fillId="0" borderId="12" xfId="0" applyNumberFormat="1" applyFont="1" applyFill="1" applyBorder="1" applyAlignment="1" applyProtection="1">
      <alignment horizontal="center" vertical="center"/>
      <protection/>
    </xf>
    <xf numFmtId="173" fontId="2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73" fontId="23" fillId="0" borderId="1" xfId="0" applyNumberFormat="1" applyFont="1" applyFill="1" applyBorder="1" applyAlignment="1">
      <alignment horizontal="center" vertical="center" wrapText="1"/>
    </xf>
    <xf numFmtId="0" fontId="26" fillId="0" borderId="1" xfId="15" applyFont="1" applyBorder="1" applyAlignment="1">
      <alignment horizontal="center" vertical="center"/>
    </xf>
    <xf numFmtId="0" fontId="26" fillId="0" borderId="0" xfId="15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16" fillId="0" borderId="26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16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6" fontId="5" fillId="2" borderId="7" xfId="0" applyNumberFormat="1" applyFont="1" applyFill="1" applyBorder="1" applyAlignment="1" applyProtection="1">
      <alignment horizontal="center" vertical="center"/>
      <protection locked="0"/>
    </xf>
    <xf numFmtId="46" fontId="5" fillId="2" borderId="9" xfId="0" applyNumberFormat="1" applyFont="1" applyFill="1" applyBorder="1" applyAlignment="1" applyProtection="1">
      <alignment horizontal="center" vertical="center"/>
      <protection locked="0"/>
    </xf>
    <xf numFmtId="46" fontId="6" fillId="0" borderId="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173" fontId="23" fillId="0" borderId="1" xfId="0" applyNumberFormat="1" applyFont="1" applyFill="1" applyBorder="1" applyAlignment="1" applyProtection="1">
      <alignment horizontal="center" vertical="center" wrapText="1"/>
      <protection/>
    </xf>
    <xf numFmtId="173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0" fontId="16" fillId="0" borderId="24" xfId="0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173" fontId="5" fillId="0" borderId="31" xfId="0" applyNumberFormat="1" applyFont="1" applyFill="1" applyBorder="1" applyAlignment="1" applyProtection="1">
      <alignment horizontal="center" vertical="center"/>
      <protection/>
    </xf>
    <xf numFmtId="173" fontId="5" fillId="0" borderId="32" xfId="0" applyNumberFormat="1" applyFont="1" applyFill="1" applyBorder="1" applyAlignment="1" applyProtection="1">
      <alignment horizontal="center" vertical="center"/>
      <protection/>
    </xf>
    <xf numFmtId="173" fontId="5" fillId="0" borderId="33" xfId="0" applyNumberFormat="1" applyFont="1" applyFill="1" applyBorder="1" applyAlignment="1" applyProtection="1">
      <alignment horizontal="center" vertical="center"/>
      <protection/>
    </xf>
    <xf numFmtId="46" fontId="6" fillId="0" borderId="6" xfId="0" applyNumberFormat="1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6" fillId="0" borderId="1" xfId="15" applyFont="1" applyBorder="1" applyAlignment="1" applyProtection="1">
      <alignment horizontal="center" vertical="center"/>
      <protection/>
    </xf>
    <xf numFmtId="0" fontId="26" fillId="0" borderId="0" xfId="15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73" fontId="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right" vertical="center"/>
      <protection/>
    </xf>
    <xf numFmtId="0" fontId="16" fillId="0" borderId="25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91" fontId="5" fillId="0" borderId="6" xfId="0" applyNumberFormat="1" applyFont="1" applyFill="1" applyBorder="1" applyAlignment="1" applyProtection="1">
      <alignment horizontal="center"/>
      <protection/>
    </xf>
    <xf numFmtId="191" fontId="5" fillId="0" borderId="4" xfId="0" applyNumberFormat="1" applyFont="1" applyFill="1" applyBorder="1" applyAlignment="1" applyProtection="1">
      <alignment horizontal="center"/>
      <protection/>
    </xf>
    <xf numFmtId="0" fontId="21" fillId="0" borderId="1" xfId="0" applyFont="1" applyFill="1" applyBorder="1" applyAlignment="1" applyProtection="1">
      <alignment horizontal="left"/>
      <protection/>
    </xf>
    <xf numFmtId="0" fontId="21" fillId="0" borderId="34" xfId="0" applyFont="1" applyFill="1" applyBorder="1" applyAlignment="1" applyProtection="1">
      <alignment horizontal="left"/>
      <protection/>
    </xf>
    <xf numFmtId="46" fontId="5" fillId="2" borderId="4" xfId="0" applyNumberFormat="1" applyFont="1" applyFill="1" applyBorder="1" applyAlignment="1" applyProtection="1">
      <alignment horizontal="center" vertical="center"/>
      <protection locked="0"/>
    </xf>
    <xf numFmtId="46" fontId="5" fillId="2" borderId="5" xfId="0" applyNumberFormat="1" applyFont="1" applyFill="1" applyBorder="1" applyAlignment="1" applyProtection="1">
      <alignment horizontal="center" vertical="center"/>
      <protection locked="0"/>
    </xf>
    <xf numFmtId="46" fontId="6" fillId="0" borderId="6" xfId="0" applyNumberFormat="1" applyFont="1" applyFill="1" applyBorder="1" applyAlignment="1" applyProtection="1">
      <alignment horizontal="center" vertical="center"/>
      <protection/>
    </xf>
    <xf numFmtId="0" fontId="23" fillId="0" borderId="1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6" fillId="0" borderId="1" xfId="15" applyFont="1" applyFill="1" applyBorder="1" applyAlignment="1">
      <alignment horizontal="center" vertical="center"/>
    </xf>
    <xf numFmtId="0" fontId="26" fillId="0" borderId="0" xfId="15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  <protection/>
    </xf>
    <xf numFmtId="0" fontId="16" fillId="0" borderId="24" xfId="0" applyFont="1" applyFill="1" applyBorder="1" applyAlignment="1" applyProtection="1">
      <alignment horizontal="right" vertical="center"/>
      <protection/>
    </xf>
    <xf numFmtId="0" fontId="16" fillId="0" borderId="26" xfId="0" applyFont="1" applyFill="1" applyBorder="1" applyAlignment="1" applyProtection="1">
      <alignment horizontal="right" vertical="center"/>
      <protection/>
    </xf>
    <xf numFmtId="0" fontId="16" fillId="0" borderId="25" xfId="0" applyFont="1" applyFill="1" applyBorder="1" applyAlignment="1" applyProtection="1">
      <alignment horizontal="right" vertical="center"/>
      <protection/>
    </xf>
    <xf numFmtId="178" fontId="5" fillId="2" borderId="6" xfId="0" applyNumberFormat="1" applyFont="1" applyFill="1" applyBorder="1" applyAlignment="1" applyProtection="1">
      <alignment horizontal="center" vertical="center"/>
      <protection locked="0"/>
    </xf>
    <xf numFmtId="18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/>
    </xf>
    <xf numFmtId="173" fontId="5" fillId="0" borderId="1" xfId="0" applyNumberFormat="1" applyFont="1" applyFill="1" applyBorder="1" applyAlignment="1" applyProtection="1">
      <alignment horizontal="center" vertical="center"/>
      <protection/>
    </xf>
    <xf numFmtId="46" fontId="5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174" fontId="5" fillId="0" borderId="6" xfId="0" applyNumberFormat="1" applyFont="1" applyFill="1" applyBorder="1" applyAlignment="1" applyProtection="1">
      <alignment horizontal="center" vertical="center"/>
      <protection/>
    </xf>
    <xf numFmtId="173" fontId="5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16</xdr:row>
      <xdr:rowOff>142875</xdr:rowOff>
    </xdr:from>
    <xdr:to>
      <xdr:col>6</xdr:col>
      <xdr:colOff>771525</xdr:colOff>
      <xdr:row>16</xdr:row>
      <xdr:rowOff>142875</xdr:rowOff>
    </xdr:to>
    <xdr:sp>
      <xdr:nvSpPr>
        <xdr:cNvPr id="1" name="Line 16"/>
        <xdr:cNvSpPr>
          <a:spLocks/>
        </xdr:cNvSpPr>
      </xdr:nvSpPr>
      <xdr:spPr>
        <a:xfrm>
          <a:off x="4581525" y="44386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142875</xdr:rowOff>
    </xdr:from>
    <xdr:to>
      <xdr:col>6</xdr:col>
      <xdr:colOff>771525</xdr:colOff>
      <xdr:row>19</xdr:row>
      <xdr:rowOff>142875</xdr:rowOff>
    </xdr:to>
    <xdr:sp>
      <xdr:nvSpPr>
        <xdr:cNvPr id="2" name="Line 17"/>
        <xdr:cNvSpPr>
          <a:spLocks/>
        </xdr:cNvSpPr>
      </xdr:nvSpPr>
      <xdr:spPr>
        <a:xfrm>
          <a:off x="3781425" y="523875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38100</xdr:rowOff>
    </xdr:from>
    <xdr:to>
      <xdr:col>1</xdr:col>
      <xdr:colOff>161925</xdr:colOff>
      <xdr:row>9</xdr:row>
      <xdr:rowOff>28575</xdr:rowOff>
    </xdr:to>
    <xdr:sp>
      <xdr:nvSpPr>
        <xdr:cNvPr id="3" name="AutoShape 1"/>
        <xdr:cNvSpPr>
          <a:spLocks/>
        </xdr:cNvSpPr>
      </xdr:nvSpPr>
      <xdr:spPr>
        <a:xfrm>
          <a:off x="2314575" y="1933575"/>
          <a:ext cx="66675" cy="523875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21</xdr:row>
      <xdr:rowOff>9525</xdr:rowOff>
    </xdr:from>
    <xdr:to>
      <xdr:col>1</xdr:col>
      <xdr:colOff>209550</xdr:colOff>
      <xdr:row>23</xdr:row>
      <xdr:rowOff>0</xdr:rowOff>
    </xdr:to>
    <xdr:sp>
      <xdr:nvSpPr>
        <xdr:cNvPr id="4" name="AutoShape 2"/>
        <xdr:cNvSpPr>
          <a:spLocks/>
        </xdr:cNvSpPr>
      </xdr:nvSpPr>
      <xdr:spPr>
        <a:xfrm>
          <a:off x="2362200" y="5638800"/>
          <a:ext cx="66675" cy="523875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142875</xdr:rowOff>
    </xdr:from>
    <xdr:to>
      <xdr:col>6</xdr:col>
      <xdr:colOff>771525</xdr:colOff>
      <xdr:row>10</xdr:row>
      <xdr:rowOff>142875</xdr:rowOff>
    </xdr:to>
    <xdr:sp>
      <xdr:nvSpPr>
        <xdr:cNvPr id="5" name="Line 9"/>
        <xdr:cNvSpPr>
          <a:spLocks/>
        </xdr:cNvSpPr>
      </xdr:nvSpPr>
      <xdr:spPr>
        <a:xfrm>
          <a:off x="4572000" y="28384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133350</xdr:rowOff>
    </xdr:from>
    <xdr:to>
      <xdr:col>7</xdr:col>
      <xdr:colOff>0</xdr:colOff>
      <xdr:row>20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3781425" y="5495925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133350</xdr:rowOff>
    </xdr:from>
    <xdr:to>
      <xdr:col>6</xdr:col>
      <xdr:colOff>771525</xdr:colOff>
      <xdr:row>15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4572000" y="41624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133350</xdr:rowOff>
    </xdr:from>
    <xdr:to>
      <xdr:col>3</xdr:col>
      <xdr:colOff>762000</xdr:colOff>
      <xdr:row>18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3781425" y="4962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133350</xdr:rowOff>
    </xdr:from>
    <xdr:to>
      <xdr:col>7</xdr:col>
      <xdr:colOff>361950</xdr:colOff>
      <xdr:row>13</xdr:row>
      <xdr:rowOff>133350</xdr:rowOff>
    </xdr:to>
    <xdr:sp>
      <xdr:nvSpPr>
        <xdr:cNvPr id="9" name="Line 19"/>
        <xdr:cNvSpPr>
          <a:spLocks/>
        </xdr:cNvSpPr>
      </xdr:nvSpPr>
      <xdr:spPr>
        <a:xfrm>
          <a:off x="6905625" y="3629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7</xdr:row>
      <xdr:rowOff>257175</xdr:rowOff>
    </xdr:from>
    <xdr:to>
      <xdr:col>6</xdr:col>
      <xdr:colOff>38100</xdr:colOff>
      <xdr:row>8</xdr:row>
      <xdr:rowOff>161925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5419725" y="2152650"/>
          <a:ext cx="742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/>
            <a:t>Ho + corr1=</a:t>
          </a:r>
        </a:p>
      </xdr:txBody>
    </xdr:sp>
    <xdr:clientData/>
  </xdr:twoCellAnchor>
  <xdr:twoCellAnchor>
    <xdr:from>
      <xdr:col>6</xdr:col>
      <xdr:colOff>771525</xdr:colOff>
      <xdr:row>8</xdr:row>
      <xdr:rowOff>57150</xdr:rowOff>
    </xdr:from>
    <xdr:to>
      <xdr:col>7</xdr:col>
      <xdr:colOff>438150</xdr:colOff>
      <xdr:row>8</xdr:row>
      <xdr:rowOff>247650</xdr:rowOff>
    </xdr:to>
    <xdr:sp>
      <xdr:nvSpPr>
        <xdr:cNvPr id="11" name="TextBox 22"/>
        <xdr:cNvSpPr txBox="1">
          <a:spLocks noChangeArrowheads="1"/>
        </xdr:cNvSpPr>
      </xdr:nvSpPr>
      <xdr:spPr>
        <a:xfrm>
          <a:off x="6896100" y="2219325"/>
          <a:ext cx="447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/>
            <a:t>corr2=</a:t>
          </a:r>
        </a:p>
      </xdr:txBody>
    </xdr:sp>
    <xdr:clientData/>
  </xdr:twoCellAnchor>
  <xdr:twoCellAnchor>
    <xdr:from>
      <xdr:col>4</xdr:col>
      <xdr:colOff>0</xdr:colOff>
      <xdr:row>17</xdr:row>
      <xdr:rowOff>142875</xdr:rowOff>
    </xdr:from>
    <xdr:to>
      <xdr:col>4</xdr:col>
      <xdr:colOff>266700</xdr:colOff>
      <xdr:row>17</xdr:row>
      <xdr:rowOff>142875</xdr:rowOff>
    </xdr:to>
    <xdr:sp>
      <xdr:nvSpPr>
        <xdr:cNvPr id="12" name="Line 25"/>
        <xdr:cNvSpPr>
          <a:spLocks/>
        </xdr:cNvSpPr>
      </xdr:nvSpPr>
      <xdr:spPr>
        <a:xfrm>
          <a:off x="4562475" y="4705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142875</xdr:rowOff>
    </xdr:from>
    <xdr:to>
      <xdr:col>5</xdr:col>
      <xdr:colOff>771525</xdr:colOff>
      <xdr:row>17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657725" y="47053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142875</xdr:rowOff>
    </xdr:from>
    <xdr:to>
      <xdr:col>6</xdr:col>
      <xdr:colOff>771525</xdr:colOff>
      <xdr:row>20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857625" y="550545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38100</xdr:rowOff>
    </xdr:from>
    <xdr:to>
      <xdr:col>1</xdr:col>
      <xdr:colOff>161925</xdr:colOff>
      <xdr:row>8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2390775" y="1666875"/>
          <a:ext cx="66675" cy="523875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22</xdr:row>
      <xdr:rowOff>9525</xdr:rowOff>
    </xdr:from>
    <xdr:to>
      <xdr:col>1</xdr:col>
      <xdr:colOff>209550</xdr:colOff>
      <xdr:row>24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438400" y="5905500"/>
          <a:ext cx="66675" cy="523875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142875</xdr:rowOff>
    </xdr:from>
    <xdr:to>
      <xdr:col>6</xdr:col>
      <xdr:colOff>771525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4648200" y="25717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133350</xdr:rowOff>
    </xdr:from>
    <xdr:to>
      <xdr:col>7</xdr:col>
      <xdr:colOff>0</xdr:colOff>
      <xdr:row>21</xdr:row>
      <xdr:rowOff>133350</xdr:rowOff>
    </xdr:to>
    <xdr:sp>
      <xdr:nvSpPr>
        <xdr:cNvPr id="6" name="Line 6"/>
        <xdr:cNvSpPr>
          <a:spLocks/>
        </xdr:cNvSpPr>
      </xdr:nvSpPr>
      <xdr:spPr>
        <a:xfrm>
          <a:off x="3857625" y="5762625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133350</xdr:rowOff>
    </xdr:from>
    <xdr:to>
      <xdr:col>5</xdr:col>
      <xdr:colOff>771525</xdr:colOff>
      <xdr:row>15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4638675" y="41624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3</xdr:col>
      <xdr:colOff>762000</xdr:colOff>
      <xdr:row>19</xdr:row>
      <xdr:rowOff>133350</xdr:rowOff>
    </xdr:to>
    <xdr:sp>
      <xdr:nvSpPr>
        <xdr:cNvPr id="8" name="Line 8"/>
        <xdr:cNvSpPr>
          <a:spLocks/>
        </xdr:cNvSpPr>
      </xdr:nvSpPr>
      <xdr:spPr>
        <a:xfrm>
          <a:off x="3857625" y="5229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133350</xdr:rowOff>
    </xdr:from>
    <xdr:to>
      <xdr:col>4</xdr:col>
      <xdr:colOff>361950</xdr:colOff>
      <xdr:row>11</xdr:row>
      <xdr:rowOff>133350</xdr:rowOff>
    </xdr:to>
    <xdr:sp>
      <xdr:nvSpPr>
        <xdr:cNvPr id="9" name="Line 9"/>
        <xdr:cNvSpPr>
          <a:spLocks/>
        </xdr:cNvSpPr>
      </xdr:nvSpPr>
      <xdr:spPr>
        <a:xfrm>
          <a:off x="4638675" y="3095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142875</xdr:rowOff>
    </xdr:from>
    <xdr:to>
      <xdr:col>4</xdr:col>
      <xdr:colOff>266700</xdr:colOff>
      <xdr:row>18</xdr:row>
      <xdr:rowOff>142875</xdr:rowOff>
    </xdr:to>
    <xdr:sp>
      <xdr:nvSpPr>
        <xdr:cNvPr id="10" name="Line 13"/>
        <xdr:cNvSpPr>
          <a:spLocks/>
        </xdr:cNvSpPr>
      </xdr:nvSpPr>
      <xdr:spPr>
        <a:xfrm>
          <a:off x="4638675" y="4972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16</xdr:row>
      <xdr:rowOff>133350</xdr:rowOff>
    </xdr:from>
    <xdr:to>
      <xdr:col>5</xdr:col>
      <xdr:colOff>771525</xdr:colOff>
      <xdr:row>16</xdr:row>
      <xdr:rowOff>133350</xdr:rowOff>
    </xdr:to>
    <xdr:sp>
      <xdr:nvSpPr>
        <xdr:cNvPr id="11" name="Line 18"/>
        <xdr:cNvSpPr>
          <a:spLocks/>
        </xdr:cNvSpPr>
      </xdr:nvSpPr>
      <xdr:spPr>
        <a:xfrm>
          <a:off x="4629150" y="44291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9525</xdr:rowOff>
    </xdr:from>
    <xdr:to>
      <xdr:col>1</xdr:col>
      <xdr:colOff>114300</xdr:colOff>
      <xdr:row>4</xdr:row>
      <xdr:rowOff>0</xdr:rowOff>
    </xdr:to>
    <xdr:sp>
      <xdr:nvSpPr>
        <xdr:cNvPr id="1" name="AutoShape 4"/>
        <xdr:cNvSpPr>
          <a:spLocks/>
        </xdr:cNvSpPr>
      </xdr:nvSpPr>
      <xdr:spPr>
        <a:xfrm>
          <a:off x="2276475" y="676275"/>
          <a:ext cx="66675" cy="523875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133350</xdr:rowOff>
    </xdr:from>
    <xdr:to>
      <xdr:col>5</xdr:col>
      <xdr:colOff>704850</xdr:colOff>
      <xdr:row>7</xdr:row>
      <xdr:rowOff>133350</xdr:rowOff>
    </xdr:to>
    <xdr:sp>
      <xdr:nvSpPr>
        <xdr:cNvPr id="2" name="Line 10"/>
        <xdr:cNvSpPr>
          <a:spLocks/>
        </xdr:cNvSpPr>
      </xdr:nvSpPr>
      <xdr:spPr>
        <a:xfrm>
          <a:off x="4276725" y="2133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142875</xdr:rowOff>
    </xdr:from>
    <xdr:to>
      <xdr:col>6</xdr:col>
      <xdr:colOff>219075</xdr:colOff>
      <xdr:row>9</xdr:row>
      <xdr:rowOff>142875</xdr:rowOff>
    </xdr:to>
    <xdr:sp>
      <xdr:nvSpPr>
        <xdr:cNvPr id="3" name="Line 11"/>
        <xdr:cNvSpPr>
          <a:spLocks/>
        </xdr:cNvSpPr>
      </xdr:nvSpPr>
      <xdr:spPr>
        <a:xfrm flipV="1">
          <a:off x="4991100" y="26765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142875</xdr:rowOff>
    </xdr:from>
    <xdr:to>
      <xdr:col>5</xdr:col>
      <xdr:colOff>704850</xdr:colOff>
      <xdr:row>11</xdr:row>
      <xdr:rowOff>142875</xdr:rowOff>
    </xdr:to>
    <xdr:sp>
      <xdr:nvSpPr>
        <xdr:cNvPr id="4" name="Line 12"/>
        <xdr:cNvSpPr>
          <a:spLocks/>
        </xdr:cNvSpPr>
      </xdr:nvSpPr>
      <xdr:spPr>
        <a:xfrm>
          <a:off x="4276725" y="3209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133350</xdr:rowOff>
    </xdr:from>
    <xdr:to>
      <xdr:col>5</xdr:col>
      <xdr:colOff>704850</xdr:colOff>
      <xdr:row>12</xdr:row>
      <xdr:rowOff>133350</xdr:rowOff>
    </xdr:to>
    <xdr:sp>
      <xdr:nvSpPr>
        <xdr:cNvPr id="5" name="Line 13"/>
        <xdr:cNvSpPr>
          <a:spLocks/>
        </xdr:cNvSpPr>
      </xdr:nvSpPr>
      <xdr:spPr>
        <a:xfrm>
          <a:off x="4286250" y="34671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133350</xdr:rowOff>
    </xdr:from>
    <xdr:to>
      <xdr:col>5</xdr:col>
      <xdr:colOff>704850</xdr:colOff>
      <xdr:row>15</xdr:row>
      <xdr:rowOff>133350</xdr:rowOff>
    </xdr:to>
    <xdr:sp>
      <xdr:nvSpPr>
        <xdr:cNvPr id="6" name="Line 14"/>
        <xdr:cNvSpPr>
          <a:spLocks/>
        </xdr:cNvSpPr>
      </xdr:nvSpPr>
      <xdr:spPr>
        <a:xfrm>
          <a:off x="4276725" y="4267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133350</xdr:rowOff>
    </xdr:from>
    <xdr:to>
      <xdr:col>5</xdr:col>
      <xdr:colOff>0</xdr:colOff>
      <xdr:row>16</xdr:row>
      <xdr:rowOff>133350</xdr:rowOff>
    </xdr:to>
    <xdr:sp>
      <xdr:nvSpPr>
        <xdr:cNvPr id="7" name="Line 17"/>
        <xdr:cNvSpPr>
          <a:spLocks/>
        </xdr:cNvSpPr>
      </xdr:nvSpPr>
      <xdr:spPr>
        <a:xfrm>
          <a:off x="4286250" y="45339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16</xdr:row>
      <xdr:rowOff>142875</xdr:rowOff>
    </xdr:from>
    <xdr:to>
      <xdr:col>6</xdr:col>
      <xdr:colOff>0</xdr:colOff>
      <xdr:row>16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581525" y="44386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142875</xdr:rowOff>
    </xdr:from>
    <xdr:to>
      <xdr:col>6</xdr:col>
      <xdr:colOff>9525</xdr:colOff>
      <xdr:row>10</xdr:row>
      <xdr:rowOff>142875</xdr:rowOff>
    </xdr:to>
    <xdr:sp>
      <xdr:nvSpPr>
        <xdr:cNvPr id="2" name="Line 7"/>
        <xdr:cNvSpPr>
          <a:spLocks/>
        </xdr:cNvSpPr>
      </xdr:nvSpPr>
      <xdr:spPr>
        <a:xfrm>
          <a:off x="4572000" y="28384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133350</xdr:rowOff>
    </xdr:from>
    <xdr:to>
      <xdr:col>5</xdr:col>
      <xdr:colOff>771525</xdr:colOff>
      <xdr:row>15</xdr:row>
      <xdr:rowOff>133350</xdr:rowOff>
    </xdr:to>
    <xdr:sp>
      <xdr:nvSpPr>
        <xdr:cNvPr id="3" name="Line 9"/>
        <xdr:cNvSpPr>
          <a:spLocks/>
        </xdr:cNvSpPr>
      </xdr:nvSpPr>
      <xdr:spPr>
        <a:xfrm flipV="1">
          <a:off x="4572000" y="41624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123825</xdr:rowOff>
    </xdr:from>
    <xdr:to>
      <xdr:col>5</xdr:col>
      <xdr:colOff>371475</xdr:colOff>
      <xdr:row>13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5353050" y="3619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7</xdr:row>
      <xdr:rowOff>257175</xdr:rowOff>
    </xdr:from>
    <xdr:to>
      <xdr:col>6</xdr:col>
      <xdr:colOff>38100</xdr:colOff>
      <xdr:row>8</xdr:row>
      <xdr:rowOff>161925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5419725" y="2152650"/>
          <a:ext cx="742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/>
            <a:t>Ho + corr1=</a:t>
          </a:r>
        </a:p>
      </xdr:txBody>
    </xdr:sp>
    <xdr:clientData/>
  </xdr:twoCellAnchor>
  <xdr:twoCellAnchor>
    <xdr:from>
      <xdr:col>6</xdr:col>
      <xdr:colOff>771525</xdr:colOff>
      <xdr:row>8</xdr:row>
      <xdr:rowOff>57150</xdr:rowOff>
    </xdr:from>
    <xdr:to>
      <xdr:col>7</xdr:col>
      <xdr:colOff>438150</xdr:colOff>
      <xdr:row>8</xdr:row>
      <xdr:rowOff>247650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896100" y="2219325"/>
          <a:ext cx="447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/>
            <a:t>corr2=</a:t>
          </a:r>
        </a:p>
      </xdr:txBody>
    </xdr:sp>
    <xdr:clientData/>
  </xdr:twoCellAnchor>
  <xdr:twoCellAnchor>
    <xdr:from>
      <xdr:col>5</xdr:col>
      <xdr:colOff>0</xdr:colOff>
      <xdr:row>17</xdr:row>
      <xdr:rowOff>133350</xdr:rowOff>
    </xdr:from>
    <xdr:to>
      <xdr:col>5</xdr:col>
      <xdr:colOff>771525</xdr:colOff>
      <xdr:row>17</xdr:row>
      <xdr:rowOff>133350</xdr:rowOff>
    </xdr:to>
    <xdr:sp>
      <xdr:nvSpPr>
        <xdr:cNvPr id="7" name="Line 15"/>
        <xdr:cNvSpPr>
          <a:spLocks/>
        </xdr:cNvSpPr>
      </xdr:nvSpPr>
      <xdr:spPr>
        <a:xfrm>
          <a:off x="5343525" y="46958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ilafaire@free.f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cilafaire@free.fr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acilafaire@free.fr" TargetMode="External" /><Relationship Id="rId2" Type="http://schemas.openxmlformats.org/officeDocument/2006/relationships/comments" Target="../comments3.xml" /><Relationship Id="rId3" Type="http://schemas.openxmlformats.org/officeDocument/2006/relationships/oleObject" Target="../embeddings/oleObject_2_0.bin" /><Relationship Id="rId4" Type="http://schemas.openxmlformats.org/officeDocument/2006/relationships/oleObject" Target="../embeddings/oleObject_2_1.bin" /><Relationship Id="rId5" Type="http://schemas.openxmlformats.org/officeDocument/2006/relationships/oleObject" Target="../embeddings/oleObject_2_2.bin" /><Relationship Id="rId6" Type="http://schemas.openxmlformats.org/officeDocument/2006/relationships/oleObject" Target="../embeddings/oleObject_2_3.bin" /><Relationship Id="rId7" Type="http://schemas.openxmlformats.org/officeDocument/2006/relationships/oleObject" Target="../embeddings/oleObject_2_4.bin" /><Relationship Id="rId8" Type="http://schemas.openxmlformats.org/officeDocument/2006/relationships/oleObject" Target="../embeddings/oleObject_2_5.bin" /><Relationship Id="rId9" Type="http://schemas.openxmlformats.org/officeDocument/2006/relationships/oleObject" Target="../embeddings/oleObject_2_6.bin" /><Relationship Id="rId10" Type="http://schemas.openxmlformats.org/officeDocument/2006/relationships/oleObject" Target="../embeddings/oleObject_2_7.bin" /><Relationship Id="rId11" Type="http://schemas.openxmlformats.org/officeDocument/2006/relationships/vmlDrawing" Target="../drawings/vmlDrawing3.vml" /><Relationship Id="rId12" Type="http://schemas.openxmlformats.org/officeDocument/2006/relationships/drawing" Target="../drawings/drawing3.xm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acilafaire@free.fr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S500"/>
  <sheetViews>
    <sheetView tabSelected="1" zoomScale="85" zoomScaleNormal="85" zoomScaleSheetLayoutView="85" workbookViewId="0" topLeftCell="A1">
      <selection activeCell="C11" sqref="C11:D11"/>
      <selection activeCell="C2" sqref="C2"/>
    </sheetView>
  </sheetViews>
  <sheetFormatPr defaultColWidth="11.421875" defaultRowHeight="21" customHeight="1"/>
  <cols>
    <col min="1" max="1" width="33.28125" style="1" customWidth="1"/>
    <col min="2" max="2" width="11.7109375" style="3" customWidth="1"/>
    <col min="3" max="4" width="11.7109375" style="4" customWidth="1"/>
    <col min="5" max="9" width="11.7109375" style="1" customWidth="1"/>
    <col min="10" max="16384" width="11.421875" style="1" customWidth="1"/>
  </cols>
  <sheetData>
    <row r="1" spans="1:45" ht="23.25" customHeight="1" thickBot="1">
      <c r="A1" s="125" t="s">
        <v>38</v>
      </c>
      <c r="B1" s="125"/>
      <c r="C1" s="125"/>
      <c r="D1" s="125"/>
      <c r="E1" s="125"/>
      <c r="F1" s="125"/>
      <c r="G1" s="125"/>
      <c r="H1" s="125"/>
      <c r="I1" s="125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ht="21" customHeight="1" thickBot="1">
      <c r="A2" s="1" t="s">
        <v>20</v>
      </c>
      <c r="B2" s="10" t="s">
        <v>27</v>
      </c>
      <c r="C2" s="22">
        <v>0.7</v>
      </c>
      <c r="D2" s="126">
        <f>IF(OR(C6&lt;0,D6&lt;0,C6+D6/60&gt;90),"entrer une hauteur
00° &lt; Hi &lt; 90°",IF(OR(fi&lt;0,D8&lt;0,fi+D8/60&gt;90),"entrer une latitude
00° &lt; φ &lt; 90°",IF(OR(G&lt;0,D9&lt;0,G+D9/60&gt;180),"entrer une longitude
000° &lt; G &lt; 180°","")))</f>
      </c>
      <c r="E2" s="123"/>
      <c r="F2" s="147" t="s">
        <v>31</v>
      </c>
      <c r="G2" s="147"/>
      <c r="H2" s="150" t="s">
        <v>51</v>
      </c>
      <c r="I2" s="151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1:45" ht="21" customHeight="1" thickBot="1">
      <c r="A3" s="1" t="s">
        <v>21</v>
      </c>
      <c r="B3" s="10" t="s">
        <v>28</v>
      </c>
      <c r="C3" s="22">
        <v>1.1</v>
      </c>
      <c r="D3" s="126"/>
      <c r="E3" s="123"/>
      <c r="G3" s="2" t="s">
        <v>32</v>
      </c>
      <c r="H3" s="6">
        <f>TRUNC(C6+(D6+C2+C3)/60)</f>
        <v>7</v>
      </c>
      <c r="I3" s="5">
        <f>(C6+(D6+C2+C3)/60-H3)*60</f>
        <v>46.80000000000001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ht="21" customHeight="1" thickBot="1">
      <c r="A4" s="1" t="s">
        <v>22</v>
      </c>
      <c r="B4" s="10" t="s">
        <v>29</v>
      </c>
      <c r="C4" s="22">
        <v>8</v>
      </c>
      <c r="D4" s="126"/>
      <c r="E4" s="123"/>
      <c r="F4" s="3" t="s">
        <v>33</v>
      </c>
      <c r="G4" s="129" t="s">
        <v>50</v>
      </c>
      <c r="H4" s="135"/>
      <c r="I4" s="130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1:45" ht="21" customHeight="1" thickBot="1">
      <c r="A5" s="1" t="s">
        <v>23</v>
      </c>
      <c r="B5" s="10" t="s">
        <v>30</v>
      </c>
      <c r="C5" s="23">
        <v>0.2</v>
      </c>
      <c r="D5" s="126"/>
      <c r="E5" s="123"/>
      <c r="G5" s="2" t="s">
        <v>34</v>
      </c>
      <c r="H5" s="6">
        <f>TRUNC(F9+C5/60)</f>
        <v>7</v>
      </c>
      <c r="I5" s="5">
        <f>(H3+(I3+C4+C5)/60-H5)*60</f>
        <v>55.000000000000014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ht="21" customHeight="1" thickTop="1">
      <c r="A6" s="1" t="s">
        <v>1</v>
      </c>
      <c r="B6" s="10" t="s">
        <v>6</v>
      </c>
      <c r="C6" s="24">
        <v>7</v>
      </c>
      <c r="D6" s="25">
        <v>45</v>
      </c>
      <c r="F6" s="143" t="s">
        <v>52</v>
      </c>
      <c r="G6" s="33"/>
      <c r="H6" s="34" t="s">
        <v>45</v>
      </c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1:45" ht="21" customHeight="1">
      <c r="A7" s="1" t="s">
        <v>0</v>
      </c>
      <c r="B7" s="10" t="s">
        <v>4</v>
      </c>
      <c r="C7" s="140">
        <v>0.6458333333333334</v>
      </c>
      <c r="D7" s="141"/>
      <c r="F7" s="144"/>
      <c r="G7" s="43">
        <v>57.5</v>
      </c>
      <c r="H7" s="43">
        <v>57.8</v>
      </c>
      <c r="I7" s="44">
        <v>58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ht="21" customHeight="1">
      <c r="A8" s="1" t="s">
        <v>2</v>
      </c>
      <c r="B8" s="10" t="s">
        <v>7</v>
      </c>
      <c r="C8" s="24">
        <v>47</v>
      </c>
      <c r="D8" s="26">
        <v>52.5</v>
      </c>
      <c r="E8" s="31" t="s">
        <v>73</v>
      </c>
      <c r="F8" s="40">
        <v>18</v>
      </c>
      <c r="G8" s="43">
        <v>67.5</v>
      </c>
      <c r="H8" s="45">
        <f>G8+(I8-G8)*($H$7-$G$7)/($I$7-$G$7)</f>
        <v>67.86</v>
      </c>
      <c r="I8" s="44">
        <v>68.1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ht="21" customHeight="1">
      <c r="A9" s="1" t="s">
        <v>3</v>
      </c>
      <c r="B9" s="10" t="s">
        <v>5</v>
      </c>
      <c r="C9" s="27">
        <v>25</v>
      </c>
      <c r="D9" s="26">
        <v>45</v>
      </c>
      <c r="E9" s="32" t="s">
        <v>68</v>
      </c>
      <c r="F9" s="42">
        <f>H3+(I3+C4)/60</f>
        <v>7.913333333333334</v>
      </c>
      <c r="G9" s="45">
        <f>G8+(G10-G8)*($H$3+($I$3+$C$4)/60-$F$8)/($F$10-$F$8)</f>
        <v>69.51733333333337</v>
      </c>
      <c r="H9" s="46">
        <f>H8+(H10-H8)*($H$3+($I$3+$C$4)/60-$F$8)/($F$10-$F$8)</f>
        <v>69.87733333333337</v>
      </c>
      <c r="I9" s="47">
        <f>I8+(I10-I8)*($H$3+($I$3+$C$4)/60-$F$8)/($F$10-$F$8)</f>
        <v>70.11733333333328</v>
      </c>
      <c r="J9" s="36"/>
      <c r="K9" s="37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ht="21" customHeight="1" thickBot="1">
      <c r="A10" s="1" t="s">
        <v>10</v>
      </c>
      <c r="B10" s="10" t="s">
        <v>11</v>
      </c>
      <c r="C10" s="12" t="str">
        <f>CONCATENATE(IF(EW="W","+",IF(EW="E","-","ERREUR")),IF(OR(EW="E",EW="W"),TRUNC((ABS(G)+7.5)/15),""))</f>
        <v>+2</v>
      </c>
      <c r="F10" s="41">
        <v>20</v>
      </c>
      <c r="G10" s="48">
        <v>67.1</v>
      </c>
      <c r="H10" s="49">
        <f>G10+(I10-G10)*($H$7-$G$7)/($I$7-$G$7)</f>
        <v>67.46</v>
      </c>
      <c r="I10" s="50">
        <v>67.7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45" ht="21" customHeight="1" thickBot="1" thickTop="1">
      <c r="A11" s="1" t="s">
        <v>8</v>
      </c>
      <c r="B11" s="10" t="s">
        <v>9</v>
      </c>
      <c r="C11" s="142" t="str">
        <f>CONCATENATE(IF(HOUR(C7)+f&lt;0,HOUR(C7)+f+24,IF(HOUR(C7)+f&gt;23,HOUR(C7)+f-24,HOUR(C7)+f)),":",MINUTE(C7),":",SECOND(C7))</f>
        <v>17:30:0</v>
      </c>
      <c r="D11" s="142"/>
      <c r="E11" s="145">
        <f>IF(HOUR(C7)+f&lt;0,"la veille",IF(HOUR(C7)+f&gt;23,"le jour suivant",""))</f>
      </c>
      <c r="F11" s="146"/>
      <c r="H11" s="129" t="s">
        <v>49</v>
      </c>
      <c r="I11" s="130"/>
      <c r="J11" s="52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</row>
    <row r="12" spans="1:45" ht="21" customHeight="1">
      <c r="A12" s="152" t="s">
        <v>19</v>
      </c>
      <c r="B12" s="10"/>
      <c r="C12" s="136" t="s">
        <v>13</v>
      </c>
      <c r="D12" s="136"/>
      <c r="E12" s="137" t="s">
        <v>12</v>
      </c>
      <c r="F12" s="138"/>
      <c r="G12" s="139"/>
      <c r="H12" s="30"/>
      <c r="I12" s="30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</row>
    <row r="13" spans="1:45" ht="21" customHeight="1">
      <c r="A13" s="124"/>
      <c r="B13" s="11" t="str">
        <f>CONCATENATE(HOUR(TCP),":00")</f>
        <v>17:00</v>
      </c>
      <c r="C13" s="27">
        <v>48</v>
      </c>
      <c r="D13" s="25">
        <v>11.7</v>
      </c>
      <c r="E13" s="28" t="s">
        <v>74</v>
      </c>
      <c r="F13" s="29">
        <v>20</v>
      </c>
      <c r="G13" s="25">
        <v>56.2</v>
      </c>
      <c r="H13" s="30"/>
      <c r="I13" s="30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</row>
    <row r="14" spans="1:45" ht="21" customHeight="1">
      <c r="A14" s="124"/>
      <c r="B14" s="11" t="str">
        <f>TCP</f>
        <v>17:30:0</v>
      </c>
      <c r="C14" s="7">
        <f>IF(C13&gt;C15,IF(INT(C13+D13/60+((MINUTE(B14)+SECOND(B14)/60)/60)*(C15-C13+360+(D15-D13)/60))&gt;359,INT(C13+D13/60+((MINUTE(B14)+SECOND(B14)/60)/60)*(C15-C13+360+(D15-D13)/60))-360,INT(C13+D13/60+((MINUTE(B14)+SECOND(B14)/60)/60)*(C15-C13+360+(D15-D13)/60))),INT(C13+D13/60+((MINUTE(B14)+SECOND(B14)/60)/60)*(C15-C13+(D15-D13)/60)))</f>
        <v>55</v>
      </c>
      <c r="D14" s="8">
        <f>IF(C13&gt;C15,IF(INT(C13+D13/60+((MINUTE(B14)+SECOND(B14)/60)/60)*(C15-C13+360+(D15-D13)/60))&gt;359,(C13+D13/60+((MINUTE(B14)+SECOND(B14)/60)/60)*(C15-C13+360+(D15-D13)/60)-C14-360)*60,(C13+D13/60+((MINUTE(B14)+SECOND(B14)/60)/60)*(C15-C13+360+(D15-D13)/60)-C14)*60),(C13+D13/60+((MINUTE(B14)+SECOND(B14)/60)/60)*(C15-C13+(D15-D13)/60)-C14)*60)</f>
        <v>41.60000000000011</v>
      </c>
      <c r="E14" s="9" t="str">
        <f>IF(IF(E13="N",1,-1)*(F13+G13/60)+((MINUTE(B14)+SECOND(B14)/60)/60)*(IF(E15="N",1,-1)*(F15+G15/60)-IF(E13="N",1,-1)*(F13+G13/60))&lt;0,"S","N")</f>
        <v>S</v>
      </c>
      <c r="F14" s="6">
        <f>INT(ABS(IF(E13="N",1,-1)*(F13+G13/60)+((MINUTE(B14)+SECOND(B14)/60)/60)*(IF(E15="N",1,-1)*(F15+G15/60)-IF(E13="N",1,-1)*(F13+G13/60))))</f>
        <v>20</v>
      </c>
      <c r="G14" s="8">
        <f>(ABS(IF(E13="N",1,-1)*(F13+G13/60)+((MINUTE(B14)+SECOND(B14)/60)/60)*(IF(E15="N",1,-1)*(F15+G15/60)-IF(E13="N",1,-1)*(F13+G13/60)))-F14)*60</f>
        <v>56.40000000000008</v>
      </c>
      <c r="H14" s="131" t="s">
        <v>44</v>
      </c>
      <c r="I14" s="131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</row>
    <row r="15" spans="1:45" ht="21" customHeight="1" thickBot="1">
      <c r="A15" s="124"/>
      <c r="B15" s="11" t="str">
        <f>CONCATENATE(HOUR(TCP)+1,":00")</f>
        <v>18:00</v>
      </c>
      <c r="C15" s="27">
        <v>63</v>
      </c>
      <c r="D15" s="25">
        <v>11.5</v>
      </c>
      <c r="E15" s="28" t="s">
        <v>74</v>
      </c>
      <c r="F15" s="29">
        <v>20</v>
      </c>
      <c r="G15" s="25">
        <v>56.6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</row>
    <row r="16" spans="1:45" ht="21" customHeight="1" thickBot="1">
      <c r="A16" s="1" t="s">
        <v>15</v>
      </c>
      <c r="B16" s="2" t="s">
        <v>24</v>
      </c>
      <c r="C16" s="13">
        <f>TRUNC(IF(IF(EW="E",1,-1)*(G+D9/60)+C14+D14/60&lt;0,IF(EW="E",1,-1)*(G+D9/60)+C14+D14/60+360,IF(IF(EW="E",1,-1)*(G+D9/60)+C14+D14/60&gt;360,IF(EW="E",1,-1)*(G+D9/60)+C14+D14/60-360,IF(EW="E",1,-1)*(G+D9/60)+C14+D14/60)))</f>
        <v>29</v>
      </c>
      <c r="D16" s="14">
        <f>(IF(IF(EW="E",1,-1)*(G+D9/60)+C14+D14/60&lt;0,IF(EW="E",1,-1)*(G+D9/60)+C14+D14/60+360,IF(IF(EW="E",1,-1)*(G+D9/60)+C14+D14/60&gt;360,IF(EW="E",1,-1)*(G+D9/60)+C14+D14/60-360,IF(EW="E",1,-1)*(G+D9/60)+C14+D14/60))-C16)*60</f>
        <v>56.60000000000011</v>
      </c>
      <c r="E16" s="30"/>
      <c r="F16" s="30"/>
      <c r="G16" s="30"/>
      <c r="H16" s="129" t="s">
        <v>46</v>
      </c>
      <c r="I16" s="130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</row>
    <row r="17" spans="1:45" ht="21" customHeight="1" thickBot="1">
      <c r="A17" s="1" t="s">
        <v>14</v>
      </c>
      <c r="B17" s="2" t="s">
        <v>25</v>
      </c>
      <c r="C17" s="13">
        <f>IF(C16&lt;180,C16,TRUNC(360-IF(IF(EW="E",1,-1)*(G+D9/60)+C14+D14/60&lt;0,IF(EW="E",1,-1)*(G+D9/60)+C14+D14/60+360,IF(EW="E",1,-1)*(G+D9/60)+C14+D14/60)))</f>
        <v>29</v>
      </c>
      <c r="D17" s="14">
        <f>IF(C16&lt;180,D16,(360-IF(IF(EW="E",1,-1)*(G+D9/60)+C14+D14/60&lt;0,IF(EW="E",1,-1)*(G+D9/60)+C14+D14/60+360,IF(EW="E",1,-1)*(G+D9/60)+C14+D14/60)-C17)*60)</f>
        <v>56.60000000000011</v>
      </c>
      <c r="E17" s="132" t="str">
        <f>IF(C16&lt;180,"astre à l'Ouest","astre à l'Est")</f>
        <v>astre à l'Ouest</v>
      </c>
      <c r="F17" s="132"/>
      <c r="G17" s="132"/>
      <c r="H17" s="148" t="str">
        <f>IF(C16&lt;180,"P = AHag","P = 360 - AHag")</f>
        <v>P = AHag</v>
      </c>
      <c r="I17" s="149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</row>
    <row r="18" spans="1:45" ht="21" customHeight="1" thickBot="1">
      <c r="A18" s="1" t="s">
        <v>16</v>
      </c>
      <c r="B18" s="2" t="s">
        <v>43</v>
      </c>
      <c r="C18" s="13">
        <f>TRUNC(ASIN(SIN(IF(NS="N",1,-1)*(fi+D8/60)/180*PI())*SIN(IF(E14="N",1,-1)*(F14+G14/60)/180*PI())+COS(IF(NS="N",1,-1)*(fi+D8/60)/180*PI())*COS(IF(E14="N",1,-1)*(F14+G14/60)/180*PI())*COS((C17+D17/60)/180*PI()))/PI()*180)</f>
        <v>16</v>
      </c>
      <c r="D18" s="14">
        <f>(ASIN(SIN(IF(NS="N",1,-1)*(fi+D8/60)/180*PI())*SIN(IF(E14="N",1,-1)*(F14+G14/60)/180*PI())+COS(IF(NS="N",1,-1)*(fi+D8/60)/180*PI())*COS(IF(E14="N",1,-1)*(F14+G14/60)/180*PI())*COS((C17+D17/60)/180*PI()))/PI()*180-C18)*60</f>
        <v>7.599007613644844</v>
      </c>
      <c r="E18" s="133" t="s">
        <v>47</v>
      </c>
      <c r="F18" s="133"/>
      <c r="G18" s="133"/>
      <c r="H18" s="133"/>
      <c r="I18" s="134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</row>
    <row r="19" spans="1:45" ht="21" customHeight="1" thickBot="1">
      <c r="A19" s="1" t="s">
        <v>17</v>
      </c>
      <c r="B19" s="2" t="s">
        <v>26</v>
      </c>
      <c r="C19" s="15">
        <f>IF(ATAN((SIN((C17+D17/60)/180*PI())/(COS(IF(NS="N",1,-1)*(fi+D8/60)/180*PI())*TAN(IF(E14="N",1,-1)*(F14+G14/60)/180*PI())-SIN(IF(NS="N",1,-1)*(fi+D8/60)/180*PI())*COS((C17+D17/60)/180*PI()))))/PI()*180&lt;0,ATAN((SIN((C17+D17/60)/180*PI())/(COS(IF(NS="N",1,-1)*(fi+D8/60)/180*PI())*TAN(IF(E14="N",1,-1)*(F14+G14/60)/180*PI())-SIN(IF(NS="N",1,-1)*(fi+D8/60)/180*PI())*COS((C17+D17/60)/180*PI()))))/PI()*180+180,ATAN((SIN((C17+D17/60)/180*PI())/(COS(IF(NS="N",1,-1)*(fi+D8/60)/180*PI())*TAN(IF(E14="N",1,-1)*(F14+G14/60)/180*PI())-SIN(IF(NS="N",1,-1)*(fi+D8/60)/180*PI())*COS((C17+D17/60)/180*PI()))))/PI()*180)</f>
        <v>150.96964770678306</v>
      </c>
      <c r="E19" s="129" t="s">
        <v>35</v>
      </c>
      <c r="F19" s="135"/>
      <c r="G19" s="135"/>
      <c r="H19" s="135"/>
      <c r="I19" s="130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</row>
    <row r="20" spans="1:45" ht="21" customHeight="1" thickBot="1">
      <c r="A20" s="1" t="s">
        <v>18</v>
      </c>
      <c r="B20" s="2" t="s">
        <v>41</v>
      </c>
      <c r="C20" s="15">
        <f>IF(C16&lt;180,360-AZ,AZ)</f>
        <v>209.03035229321694</v>
      </c>
      <c r="E20" s="132" t="str">
        <f>IF(C16&lt;180,"astre à l'Ouest","astre à l'Est")</f>
        <v>astre à l'Ouest</v>
      </c>
      <c r="F20" s="132"/>
      <c r="G20" s="132"/>
      <c r="H20" s="129" t="str">
        <f>IF(C16&lt;180,"Z = 360 - Az","Z = Az")</f>
        <v>Z = 360 - Az</v>
      </c>
      <c r="I20" s="130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</row>
    <row r="21" spans="1:45" ht="21" customHeight="1" thickBot="1">
      <c r="A21" s="1" t="s">
        <v>36</v>
      </c>
      <c r="B21" s="2" t="s">
        <v>42</v>
      </c>
      <c r="C21" s="51">
        <f>(H5+I5/60-C18-D18/60)*60</f>
        <v>-492.59900761364474</v>
      </c>
      <c r="E21" s="30"/>
      <c r="F21" s="30"/>
      <c r="G21" s="30"/>
      <c r="H21" s="129" t="s">
        <v>48</v>
      </c>
      <c r="I21" s="13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</row>
    <row r="22" spans="1:45" ht="21" customHeight="1">
      <c r="A22" s="124" t="s">
        <v>37</v>
      </c>
      <c r="B22" s="2" t="s">
        <v>39</v>
      </c>
      <c r="C22" s="16">
        <f>INT(ABS(IF(NS="N",1,-1)*(fi+D8/60)+C21*COS(C20*PI()/180)/60))</f>
        <v>55</v>
      </c>
      <c r="D22" s="17">
        <f>(ABS(IF(NS="N",1,-1)*(fi+D8/60)+C21*COS(C20*PI()/180)/60)-C22)*60</f>
        <v>3.210226770355007</v>
      </c>
      <c r="E22" s="18" t="str">
        <f>IF(SIGN(IF(NS="N",1,-1)*(fi+D8/60)+C21*COS(C20*PI()/180)/60)=1,"N","S")</f>
        <v>N</v>
      </c>
      <c r="F22" s="127" t="s">
        <v>53</v>
      </c>
      <c r="G22" s="128"/>
      <c r="H22" s="128"/>
      <c r="I22" s="128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</row>
    <row r="23" spans="1:45" ht="21" customHeight="1">
      <c r="A23" s="124"/>
      <c r="B23" s="2" t="s">
        <v>40</v>
      </c>
      <c r="C23" s="19">
        <f>INT(ABS(IF(IF(EW="W",1,-1)*(G+D9/60)-C21*SIN(PI()*C20/180)/COS((IF(NS="N",1,-1)*(fi+D8/60)+C21*COS(C20*PI()/180)/60/2)*PI()/180)/60&gt;180,(IF(EW="W",1,-1)*(G+D9/60)-C21*SIN(PI()*C20/180)/COS((IF(NS="N",1,-1)*(fi+D8/60)+C21*COS(C20*PI()/180)/60/2)*PI()/180)/60)-360,IF(IF(EW="W",1,-1)*(G+D9/60)-C21*SIN(PI()*C20/180)/COS((IF(NS="N",1,-1)*(fi+D8/60)+C21*COS(C20*PI()/180)/60/2)*PI()/180)/60&lt;-180,360+(IF(EW="W",1,-1)*(G+D9/60)-C21*SIN(PI()*C20/180)/COS((IF(NS="N",1,-1)*(fi+D8/60)+C21*COS(C20*PI()/180)/60/2)*PI()/180)/60),IF(EW="W",1,-1)*(G+D9/60)-C21*SIN(PI()*C20/180)/COS((IF(NS="N",1,-1)*(fi+D8/60)+C21*COS(C20*PI()/180)/60/2)*PI()/180)/60))))</f>
        <v>19</v>
      </c>
      <c r="D23" s="20">
        <f>(ABS(IF(IF(EW="W",1,-1)*(G+D9/60)-C21*SIN(PI()*C20/180)/COS((IF(NS="N",1,-1)*(fi+D8/60)+C21*COS(C20*PI()/180)/60/2)*PI()/180)/60&gt;180,(IF(EW="W",1,-1)*(G+D9/60)-C21*SIN(PI()*C20/180)/COS((IF(NS="N",1,-1)*(fi+D8/60)+C21*COS(C20*PI()/180)/60/2)*PI()/180)/60)-360,IF(IF(EW="W",1,-1)*(G+D9/60)-C21*SIN(PI()*C20/180)/COS((IF(NS="N",1,-1)*(fi+D8/60)+C21*COS(C20*PI()/180)/60/2)*PI()/180)/60&lt;-180,360+(IF(EW="W",1,-1)*(G+D8/60)-C21*SIN(PI()*C20/180)/COS((IF(NS="N",1,-1)*(fi+D8/60)+C21*COS(C20*PI()/180)/60/2)*PI()/180)/60),IF(EW="W",1,-1)*(G+D9/60)-C21*SIN(PI()*C20/180)/COS((IF(NS="N",1,-1)*(fi+D8/60)+C21*COS(C20*PI()/180)/60/2)*PI()/180)/60)))-C23)*60</f>
        <v>21.3019841967035</v>
      </c>
      <c r="E23" s="21" t="str">
        <f>IF(SIGN(IF(IF(EW="W",1,-1)*(G+D9/60)-C21*SIN(PI()*C20/180)/COS((IF(NS="N",1,-1)*(fi+D8/60)+C21*COS(C20*PI()/180)/60/2)*PI()/180)/60&gt;180,(IF(EW="W",1,-1)*(G+D9/60)-C21*SIN(PI()*C20/180)/COS((IF(NS="N",1,-1)*(fi+D8/60)+C21*COS(C20*PI()/180)/60/2)*PI()/180)/60)-360,IF(IF(EW="W",1,-1)*(G+D9/60)-C21*SIN(PI()*C20/180)/COS((IF(NS="N",1,-1)*(fi+D8/60)+C21*COS(C20*PI()/180)/60/2)*PI()/180)/60&lt;-180,360+(IF(EW="W",1,-1)*(G+D9/60)-C21*SIN(PI()*C20/180)/COS((IF(NS="N",1,-1)*(fi+D8/60)+C21*COS(C20*PI()/180)/60/2)*PI()/180)/60),IF(EW="W",1,-1)*(G+D9/60)-C21*SIN(PI()*C20/180)/COS((IF(NS="N",1,-1)*(fi+D8/60)+C21*COS(C20*PI()/180)/60/2)*PI()/180)/60)))=1,"W","E")</f>
        <v>W</v>
      </c>
      <c r="F23" s="127"/>
      <c r="G23" s="128"/>
      <c r="H23" s="128"/>
      <c r="I23" s="128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</row>
    <row r="24" spans="1:45" ht="21" customHeight="1">
      <c r="A24" s="36"/>
      <c r="B24" s="38"/>
      <c r="C24" s="39"/>
      <c r="D24" s="39"/>
      <c r="E24" s="36"/>
      <c r="F24" s="39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</row>
    <row r="25" spans="1:45" ht="21" customHeight="1">
      <c r="A25" s="36"/>
      <c r="B25" s="38"/>
      <c r="C25" s="39"/>
      <c r="D25" s="39"/>
      <c r="E25" s="36"/>
      <c r="F25" s="39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</row>
    <row r="26" spans="1:45" ht="21" customHeight="1">
      <c r="A26" s="36"/>
      <c r="B26" s="38"/>
      <c r="C26" s="39"/>
      <c r="D26" s="39"/>
      <c r="E26" s="36"/>
      <c r="F26" s="39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</row>
    <row r="27" spans="1:45" ht="21" customHeight="1">
      <c r="A27" s="36"/>
      <c r="B27" s="38"/>
      <c r="C27" s="39"/>
      <c r="D27" s="39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</row>
    <row r="28" spans="1:45" ht="21" customHeight="1">
      <c r="A28" s="36"/>
      <c r="B28" s="38"/>
      <c r="C28" s="39"/>
      <c r="D28" s="39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</row>
    <row r="29" spans="1:45" ht="21" customHeight="1">
      <c r="A29" s="36"/>
      <c r="B29" s="38"/>
      <c r="C29" s="39"/>
      <c r="D29" s="39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</row>
    <row r="30" spans="1:45" ht="21" customHeight="1">
      <c r="A30" s="36"/>
      <c r="B30" s="38"/>
      <c r="C30" s="39"/>
      <c r="D30" s="39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</row>
    <row r="31" spans="1:45" ht="21" customHeight="1">
      <c r="A31" s="36"/>
      <c r="B31" s="38"/>
      <c r="C31" s="39"/>
      <c r="D31" s="39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</row>
    <row r="32" spans="1:45" ht="21" customHeight="1">
      <c r="A32" s="36"/>
      <c r="B32" s="38"/>
      <c r="C32" s="39"/>
      <c r="D32" s="39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</row>
    <row r="33" spans="1:45" ht="21" customHeight="1">
      <c r="A33" s="36"/>
      <c r="B33" s="38"/>
      <c r="C33" s="39"/>
      <c r="D33" s="39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</row>
    <row r="34" spans="1:45" ht="21" customHeight="1">
      <c r="A34" s="36"/>
      <c r="B34" s="38"/>
      <c r="C34" s="39"/>
      <c r="D34" s="39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</row>
    <row r="35" spans="1:45" ht="21" customHeight="1">
      <c r="A35" s="36"/>
      <c r="B35" s="38"/>
      <c r="C35" s="39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</row>
    <row r="36" spans="1:45" ht="21" customHeight="1">
      <c r="A36" s="36"/>
      <c r="B36" s="38"/>
      <c r="C36" s="39"/>
      <c r="D36" s="39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</row>
    <row r="37" spans="1:45" ht="21" customHeight="1">
      <c r="A37" s="36"/>
      <c r="B37" s="38"/>
      <c r="C37" s="39"/>
      <c r="D37" s="3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</row>
    <row r="38" spans="1:45" ht="21" customHeight="1">
      <c r="A38" s="36"/>
      <c r="B38" s="38"/>
      <c r="C38" s="39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</row>
    <row r="39" spans="1:45" ht="21" customHeight="1">
      <c r="A39" s="36"/>
      <c r="B39" s="38"/>
      <c r="C39" s="39"/>
      <c r="D39" s="39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</row>
    <row r="40" spans="1:45" ht="21" customHeight="1">
      <c r="A40" s="36"/>
      <c r="B40" s="38"/>
      <c r="C40" s="39"/>
      <c r="D40" s="3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</row>
    <row r="41" spans="1:45" ht="21" customHeight="1">
      <c r="A41" s="36"/>
      <c r="B41" s="38"/>
      <c r="C41" s="39"/>
      <c r="D41" s="39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</row>
    <row r="42" spans="1:45" ht="21" customHeight="1">
      <c r="A42" s="36"/>
      <c r="B42" s="38"/>
      <c r="C42" s="39"/>
      <c r="D42" s="39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</row>
    <row r="43" spans="1:45" ht="21" customHeight="1">
      <c r="A43" s="36"/>
      <c r="B43" s="38"/>
      <c r="C43" s="39"/>
      <c r="D43" s="39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</row>
    <row r="44" spans="1:45" ht="21" customHeight="1">
      <c r="A44" s="36"/>
      <c r="B44" s="38"/>
      <c r="C44" s="39"/>
      <c r="D44" s="39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</row>
    <row r="45" spans="1:45" ht="21" customHeight="1">
      <c r="A45" s="36"/>
      <c r="B45" s="38"/>
      <c r="C45" s="39"/>
      <c r="D45" s="39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</row>
    <row r="46" spans="1:45" ht="21" customHeight="1">
      <c r="A46" s="36"/>
      <c r="B46" s="38"/>
      <c r="C46" s="39"/>
      <c r="D46" s="39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</row>
    <row r="47" spans="1:45" ht="21" customHeight="1">
      <c r="A47" s="36"/>
      <c r="B47" s="38"/>
      <c r="C47" s="39"/>
      <c r="D47" s="39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</row>
    <row r="48" spans="1:45" ht="21" customHeight="1">
      <c r="A48" s="36"/>
      <c r="B48" s="38"/>
      <c r="C48" s="39"/>
      <c r="D48" s="39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</row>
    <row r="49" spans="1:45" ht="21" customHeight="1">
      <c r="A49" s="36"/>
      <c r="B49" s="38"/>
      <c r="C49" s="39"/>
      <c r="D49" s="39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</row>
    <row r="50" spans="1:45" ht="21" customHeight="1">
      <c r="A50" s="36"/>
      <c r="B50" s="38"/>
      <c r="C50" s="39"/>
      <c r="D50" s="39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</row>
    <row r="51" spans="1:45" ht="21" customHeight="1">
      <c r="A51" s="36"/>
      <c r="B51" s="38"/>
      <c r="C51" s="39"/>
      <c r="D51" s="39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</row>
    <row r="52" spans="1:45" ht="21" customHeight="1">
      <c r="A52" s="36"/>
      <c r="B52" s="38"/>
      <c r="C52" s="39"/>
      <c r="D52" s="39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</row>
    <row r="53" spans="1:45" ht="21" customHeight="1">
      <c r="A53" s="36"/>
      <c r="B53" s="38"/>
      <c r="C53" s="39"/>
      <c r="D53" s="39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</row>
    <row r="54" spans="1:45" ht="21" customHeight="1">
      <c r="A54" s="36"/>
      <c r="B54" s="38"/>
      <c r="C54" s="39"/>
      <c r="D54" s="39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</row>
    <row r="55" spans="1:45" ht="21" customHeight="1">
      <c r="A55" s="36"/>
      <c r="B55" s="38"/>
      <c r="C55" s="39"/>
      <c r="D55" s="39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</row>
    <row r="56" spans="1:45" ht="21" customHeight="1">
      <c r="A56" s="36"/>
      <c r="B56" s="38"/>
      <c r="C56" s="39"/>
      <c r="D56" s="39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</row>
    <row r="57" spans="1:45" ht="21" customHeight="1">
      <c r="A57" s="36"/>
      <c r="B57" s="38"/>
      <c r="C57" s="39"/>
      <c r="D57" s="39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</row>
    <row r="58" spans="1:45" ht="21" customHeight="1">
      <c r="A58" s="36"/>
      <c r="B58" s="38"/>
      <c r="C58" s="39"/>
      <c r="D58" s="39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</row>
    <row r="59" spans="1:45" ht="21" customHeight="1">
      <c r="A59" s="36"/>
      <c r="B59" s="38"/>
      <c r="C59" s="39"/>
      <c r="D59" s="39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</row>
    <row r="60" spans="1:45" ht="21" customHeight="1">
      <c r="A60" s="36"/>
      <c r="B60" s="38"/>
      <c r="C60" s="39"/>
      <c r="D60" s="39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</row>
    <row r="61" spans="1:45" ht="21" customHeight="1">
      <c r="A61" s="36"/>
      <c r="B61" s="38"/>
      <c r="C61" s="39"/>
      <c r="D61" s="39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</row>
    <row r="62" spans="1:45" ht="21" customHeight="1">
      <c r="A62" s="36"/>
      <c r="B62" s="38"/>
      <c r="C62" s="39"/>
      <c r="D62" s="39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</row>
    <row r="63" spans="1:45" ht="21" customHeight="1">
      <c r="A63" s="36"/>
      <c r="B63" s="38"/>
      <c r="C63" s="39"/>
      <c r="D63" s="39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</row>
    <row r="64" spans="1:45" ht="21" customHeight="1">
      <c r="A64" s="36"/>
      <c r="B64" s="38"/>
      <c r="C64" s="39"/>
      <c r="D64" s="39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</row>
    <row r="65" spans="1:45" ht="21" customHeight="1">
      <c r="A65" s="36"/>
      <c r="B65" s="38"/>
      <c r="C65" s="39"/>
      <c r="D65" s="39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</row>
    <row r="66" spans="1:45" ht="21" customHeight="1">
      <c r="A66" s="36"/>
      <c r="B66" s="38"/>
      <c r="C66" s="39"/>
      <c r="D66" s="39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</row>
    <row r="67" spans="1:45" ht="21" customHeight="1">
      <c r="A67" s="36"/>
      <c r="B67" s="38"/>
      <c r="C67" s="39"/>
      <c r="D67" s="39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</row>
    <row r="68" spans="1:45" ht="21" customHeight="1">
      <c r="A68" s="36"/>
      <c r="B68" s="38"/>
      <c r="C68" s="39"/>
      <c r="D68" s="39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</row>
    <row r="69" spans="1:45" ht="21" customHeight="1">
      <c r="A69" s="36"/>
      <c r="B69" s="38"/>
      <c r="C69" s="39"/>
      <c r="D69" s="39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</row>
    <row r="70" spans="1:45" ht="21" customHeight="1">
      <c r="A70" s="36"/>
      <c r="B70" s="38"/>
      <c r="C70" s="39"/>
      <c r="D70" s="39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</row>
    <row r="71" spans="1:45" ht="21" customHeight="1">
      <c r="A71" s="36"/>
      <c r="B71" s="38"/>
      <c r="C71" s="39"/>
      <c r="D71" s="39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</row>
    <row r="72" spans="1:45" ht="21" customHeight="1">
      <c r="A72" s="36"/>
      <c r="B72" s="38"/>
      <c r="C72" s="39"/>
      <c r="D72" s="39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</row>
    <row r="73" spans="1:45" ht="21" customHeight="1">
      <c r="A73" s="36"/>
      <c r="B73" s="38"/>
      <c r="C73" s="39"/>
      <c r="D73" s="39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</row>
    <row r="74" spans="1:45" ht="21" customHeight="1">
      <c r="A74" s="36"/>
      <c r="B74" s="38"/>
      <c r="C74" s="39"/>
      <c r="D74" s="39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</row>
    <row r="75" spans="1:45" ht="21" customHeight="1">
      <c r="A75" s="36"/>
      <c r="B75" s="38"/>
      <c r="C75" s="39"/>
      <c r="D75" s="39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</row>
    <row r="76" spans="1:45" ht="21" customHeight="1">
      <c r="A76" s="36"/>
      <c r="B76" s="38"/>
      <c r="C76" s="39"/>
      <c r="D76" s="39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</row>
    <row r="77" spans="1:45" ht="21" customHeight="1">
      <c r="A77" s="36"/>
      <c r="B77" s="38"/>
      <c r="C77" s="39"/>
      <c r="D77" s="39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</row>
    <row r="78" spans="1:45" ht="21" customHeight="1">
      <c r="A78" s="36"/>
      <c r="B78" s="38"/>
      <c r="C78" s="39"/>
      <c r="D78" s="39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</row>
    <row r="79" spans="1:45" ht="21" customHeight="1">
      <c r="A79" s="36"/>
      <c r="B79" s="38"/>
      <c r="C79" s="39"/>
      <c r="D79" s="39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</row>
    <row r="80" spans="1:45" ht="21" customHeight="1">
      <c r="A80" s="36"/>
      <c r="B80" s="38"/>
      <c r="C80" s="39"/>
      <c r="D80" s="39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</row>
    <row r="81" spans="1:45" ht="21" customHeight="1">
      <c r="A81" s="36"/>
      <c r="B81" s="38"/>
      <c r="C81" s="39"/>
      <c r="D81" s="39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</row>
    <row r="82" spans="1:45" ht="21" customHeight="1">
      <c r="A82" s="36"/>
      <c r="B82" s="38"/>
      <c r="C82" s="39"/>
      <c r="D82" s="39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</row>
    <row r="83" spans="1:45" ht="21" customHeight="1">
      <c r="A83" s="36"/>
      <c r="B83" s="38"/>
      <c r="C83" s="39"/>
      <c r="D83" s="39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</row>
    <row r="84" spans="1:45" ht="21" customHeight="1">
      <c r="A84" s="36"/>
      <c r="B84" s="38"/>
      <c r="C84" s="39"/>
      <c r="D84" s="39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</row>
    <row r="85" spans="1:45" ht="21" customHeight="1">
      <c r="A85" s="36"/>
      <c r="B85" s="38"/>
      <c r="C85" s="39"/>
      <c r="D85" s="39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</row>
    <row r="86" spans="1:45" ht="21" customHeight="1">
      <c r="A86" s="36"/>
      <c r="B86" s="38"/>
      <c r="C86" s="39"/>
      <c r="D86" s="39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</row>
    <row r="87" spans="1:45" ht="21" customHeight="1">
      <c r="A87" s="36"/>
      <c r="B87" s="38"/>
      <c r="C87" s="39"/>
      <c r="D87" s="39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</row>
    <row r="88" spans="1:45" ht="21" customHeight="1">
      <c r="A88" s="36"/>
      <c r="B88" s="38"/>
      <c r="C88" s="39"/>
      <c r="D88" s="39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</row>
    <row r="89" spans="1:45" ht="21" customHeight="1">
      <c r="A89" s="36"/>
      <c r="B89" s="38"/>
      <c r="C89" s="39"/>
      <c r="D89" s="39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</row>
    <row r="90" spans="1:45" ht="21" customHeight="1">
      <c r="A90" s="36"/>
      <c r="B90" s="38"/>
      <c r="C90" s="39"/>
      <c r="D90" s="39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</row>
    <row r="91" spans="1:45" ht="21" customHeight="1">
      <c r="A91" s="36"/>
      <c r="B91" s="38"/>
      <c r="C91" s="39"/>
      <c r="D91" s="39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</row>
    <row r="92" spans="1:45" ht="21" customHeight="1">
      <c r="A92" s="36"/>
      <c r="B92" s="38"/>
      <c r="C92" s="39"/>
      <c r="D92" s="39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</row>
    <row r="93" spans="1:45" ht="21" customHeight="1">
      <c r="A93" s="36"/>
      <c r="B93" s="38"/>
      <c r="C93" s="39"/>
      <c r="D93" s="39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</row>
    <row r="94" spans="1:45" ht="21" customHeight="1">
      <c r="A94" s="36"/>
      <c r="B94" s="38"/>
      <c r="C94" s="39"/>
      <c r="D94" s="39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</row>
    <row r="95" spans="1:45" ht="21" customHeight="1">
      <c r="A95" s="36"/>
      <c r="B95" s="38"/>
      <c r="C95" s="39"/>
      <c r="D95" s="39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</row>
    <row r="96" spans="1:45" ht="21" customHeight="1">
      <c r="A96" s="36"/>
      <c r="B96" s="38"/>
      <c r="C96" s="39"/>
      <c r="D96" s="39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</row>
    <row r="97" spans="1:45" ht="21" customHeight="1">
      <c r="A97" s="36"/>
      <c r="B97" s="38"/>
      <c r="C97" s="39"/>
      <c r="D97" s="39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</row>
    <row r="98" spans="1:45" ht="21" customHeight="1">
      <c r="A98" s="36"/>
      <c r="B98" s="38"/>
      <c r="C98" s="39"/>
      <c r="D98" s="39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</row>
    <row r="99" spans="1:45" ht="21" customHeight="1">
      <c r="A99" s="36"/>
      <c r="B99" s="38"/>
      <c r="C99" s="39"/>
      <c r="D99" s="39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</row>
    <row r="100" spans="1:45" ht="21" customHeight="1">
      <c r="A100" s="36"/>
      <c r="B100" s="38"/>
      <c r="C100" s="39"/>
      <c r="D100" s="39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</row>
    <row r="101" spans="1:45" ht="21" customHeight="1">
      <c r="A101" s="36"/>
      <c r="B101" s="38"/>
      <c r="C101" s="39"/>
      <c r="D101" s="39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</row>
    <row r="102" spans="1:45" ht="21" customHeight="1">
      <c r="A102" s="36"/>
      <c r="B102" s="38"/>
      <c r="C102" s="39"/>
      <c r="D102" s="39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</row>
    <row r="103" spans="1:45" ht="21" customHeight="1">
      <c r="A103" s="36"/>
      <c r="B103" s="38"/>
      <c r="C103" s="39"/>
      <c r="D103" s="39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</row>
    <row r="104" spans="1:45" ht="21" customHeight="1">
      <c r="A104" s="36"/>
      <c r="B104" s="38"/>
      <c r="C104" s="39"/>
      <c r="D104" s="39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</row>
    <row r="105" spans="1:45" ht="21" customHeight="1">
      <c r="A105" s="36"/>
      <c r="B105" s="38"/>
      <c r="C105" s="39"/>
      <c r="D105" s="39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</row>
    <row r="106" spans="1:45" ht="21" customHeight="1">
      <c r="A106" s="36"/>
      <c r="B106" s="38"/>
      <c r="C106" s="39"/>
      <c r="D106" s="39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</row>
    <row r="107" spans="1:45" ht="21" customHeight="1">
      <c r="A107" s="36"/>
      <c r="B107" s="38"/>
      <c r="C107" s="39"/>
      <c r="D107" s="39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</row>
    <row r="108" spans="1:45" ht="21" customHeight="1">
      <c r="A108" s="36"/>
      <c r="B108" s="38"/>
      <c r="C108" s="39"/>
      <c r="D108" s="39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</row>
    <row r="109" spans="1:45" ht="21" customHeight="1">
      <c r="A109" s="36"/>
      <c r="B109" s="38"/>
      <c r="C109" s="39"/>
      <c r="D109" s="39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</row>
    <row r="110" spans="1:45" ht="21" customHeight="1">
      <c r="A110" s="36"/>
      <c r="B110" s="38"/>
      <c r="C110" s="39"/>
      <c r="D110" s="39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</row>
    <row r="111" spans="1:45" ht="21" customHeight="1">
      <c r="A111" s="36"/>
      <c r="B111" s="38"/>
      <c r="C111" s="39"/>
      <c r="D111" s="39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</row>
    <row r="112" spans="1:45" ht="21" customHeight="1">
      <c r="A112" s="36"/>
      <c r="B112" s="38"/>
      <c r="C112" s="39"/>
      <c r="D112" s="39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</row>
    <row r="113" spans="1:45" ht="21" customHeight="1">
      <c r="A113" s="36"/>
      <c r="B113" s="38"/>
      <c r="C113" s="39"/>
      <c r="D113" s="39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</row>
    <row r="114" spans="1:45" ht="21" customHeight="1">
      <c r="A114" s="36"/>
      <c r="B114" s="38"/>
      <c r="C114" s="39"/>
      <c r="D114" s="39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</row>
    <row r="115" spans="1:45" ht="21" customHeight="1">
      <c r="A115" s="36"/>
      <c r="B115" s="38"/>
      <c r="C115" s="39"/>
      <c r="D115" s="39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</row>
    <row r="116" spans="1:45" ht="21" customHeight="1">
      <c r="A116" s="36"/>
      <c r="B116" s="38"/>
      <c r="C116" s="39"/>
      <c r="D116" s="39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</row>
    <row r="117" spans="1:45" ht="21" customHeight="1">
      <c r="A117" s="36"/>
      <c r="B117" s="38"/>
      <c r="C117" s="39"/>
      <c r="D117" s="39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</row>
    <row r="118" spans="1:45" ht="21" customHeight="1">
      <c r="A118" s="36"/>
      <c r="B118" s="38"/>
      <c r="C118" s="39"/>
      <c r="D118" s="39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</row>
    <row r="119" spans="1:45" ht="21" customHeight="1">
      <c r="A119" s="36"/>
      <c r="B119" s="38"/>
      <c r="C119" s="39"/>
      <c r="D119" s="39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</row>
    <row r="120" spans="1:45" ht="21" customHeight="1">
      <c r="A120" s="36"/>
      <c r="B120" s="38"/>
      <c r="C120" s="39"/>
      <c r="D120" s="39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</row>
    <row r="121" spans="1:45" ht="21" customHeight="1">
      <c r="A121" s="36"/>
      <c r="B121" s="38"/>
      <c r="C121" s="39"/>
      <c r="D121" s="39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</row>
    <row r="122" spans="1:45" ht="21" customHeight="1">
      <c r="A122" s="36"/>
      <c r="B122" s="38"/>
      <c r="C122" s="39"/>
      <c r="D122" s="39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</row>
    <row r="123" spans="1:45" ht="21" customHeight="1">
      <c r="A123" s="36"/>
      <c r="B123" s="38"/>
      <c r="C123" s="39"/>
      <c r="D123" s="39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</row>
    <row r="124" spans="1:45" ht="21" customHeight="1">
      <c r="A124" s="36"/>
      <c r="B124" s="38"/>
      <c r="C124" s="39"/>
      <c r="D124" s="39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</row>
    <row r="125" spans="1:45" ht="21" customHeight="1">
      <c r="A125" s="36"/>
      <c r="B125" s="38"/>
      <c r="C125" s="39"/>
      <c r="D125" s="39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</row>
    <row r="126" spans="1:45" ht="21" customHeight="1">
      <c r="A126" s="36"/>
      <c r="B126" s="38"/>
      <c r="C126" s="39"/>
      <c r="D126" s="39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</row>
    <row r="127" spans="1:45" ht="21" customHeight="1">
      <c r="A127" s="36"/>
      <c r="B127" s="38"/>
      <c r="C127" s="39"/>
      <c r="D127" s="39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</row>
    <row r="128" spans="1:45" ht="21" customHeight="1">
      <c r="A128" s="36"/>
      <c r="B128" s="38"/>
      <c r="C128" s="39"/>
      <c r="D128" s="39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</row>
    <row r="129" spans="1:45" ht="21" customHeight="1">
      <c r="A129" s="36"/>
      <c r="B129" s="38"/>
      <c r="C129" s="39"/>
      <c r="D129" s="39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</row>
    <row r="130" spans="1:45" ht="21" customHeight="1">
      <c r="A130" s="36"/>
      <c r="B130" s="38"/>
      <c r="C130" s="39"/>
      <c r="D130" s="39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</row>
    <row r="131" spans="1:45" ht="21" customHeight="1">
      <c r="A131" s="36"/>
      <c r="B131" s="38"/>
      <c r="C131" s="39"/>
      <c r="D131" s="39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</row>
    <row r="132" spans="1:45" ht="21" customHeight="1">
      <c r="A132" s="36"/>
      <c r="B132" s="38"/>
      <c r="C132" s="39"/>
      <c r="D132" s="39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</row>
    <row r="133" spans="1:45" ht="21" customHeight="1">
      <c r="A133" s="36"/>
      <c r="B133" s="38"/>
      <c r="C133" s="39"/>
      <c r="D133" s="39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</row>
    <row r="134" spans="1:45" ht="21" customHeight="1">
      <c r="A134" s="36"/>
      <c r="B134" s="38"/>
      <c r="C134" s="39"/>
      <c r="D134" s="39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</row>
    <row r="135" spans="1:45" ht="21" customHeight="1">
      <c r="A135" s="36"/>
      <c r="B135" s="38"/>
      <c r="C135" s="39"/>
      <c r="D135" s="39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</row>
    <row r="136" spans="1:45" ht="21" customHeight="1">
      <c r="A136" s="36"/>
      <c r="B136" s="38"/>
      <c r="C136" s="39"/>
      <c r="D136" s="39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</row>
    <row r="137" spans="1:45" ht="21" customHeight="1">
      <c r="A137" s="36"/>
      <c r="B137" s="38"/>
      <c r="C137" s="39"/>
      <c r="D137" s="39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</row>
    <row r="138" spans="1:45" ht="21" customHeight="1">
      <c r="A138" s="36"/>
      <c r="B138" s="38"/>
      <c r="C138" s="39"/>
      <c r="D138" s="39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</row>
    <row r="139" spans="1:45" ht="21" customHeight="1">
      <c r="A139" s="36"/>
      <c r="B139" s="38"/>
      <c r="C139" s="39"/>
      <c r="D139" s="39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</row>
    <row r="140" spans="1:45" ht="21" customHeight="1">
      <c r="A140" s="36"/>
      <c r="B140" s="38"/>
      <c r="C140" s="39"/>
      <c r="D140" s="39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</row>
    <row r="141" spans="1:45" ht="21" customHeight="1">
      <c r="A141" s="36"/>
      <c r="B141" s="38"/>
      <c r="C141" s="39"/>
      <c r="D141" s="39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</row>
    <row r="142" spans="1:45" ht="21" customHeight="1">
      <c r="A142" s="36"/>
      <c r="B142" s="38"/>
      <c r="C142" s="39"/>
      <c r="D142" s="39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</row>
    <row r="143" spans="1:45" ht="21" customHeight="1">
      <c r="A143" s="36"/>
      <c r="B143" s="38"/>
      <c r="C143" s="39"/>
      <c r="D143" s="39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</row>
    <row r="144" spans="1:45" ht="21" customHeight="1">
      <c r="A144" s="36"/>
      <c r="B144" s="38"/>
      <c r="C144" s="39"/>
      <c r="D144" s="39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</row>
    <row r="145" spans="1:45" ht="21" customHeight="1">
      <c r="A145" s="36"/>
      <c r="B145" s="38"/>
      <c r="C145" s="39"/>
      <c r="D145" s="39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</row>
    <row r="146" spans="1:45" ht="21" customHeight="1">
      <c r="A146" s="36"/>
      <c r="B146" s="38"/>
      <c r="C146" s="39"/>
      <c r="D146" s="39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</row>
    <row r="147" spans="1:45" ht="21" customHeight="1">
      <c r="A147" s="36"/>
      <c r="B147" s="38"/>
      <c r="C147" s="39"/>
      <c r="D147" s="39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</row>
    <row r="148" spans="1:45" ht="21" customHeight="1">
      <c r="A148" s="36"/>
      <c r="B148" s="38"/>
      <c r="C148" s="39"/>
      <c r="D148" s="39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</row>
    <row r="149" spans="1:45" ht="21" customHeight="1">
      <c r="A149" s="36"/>
      <c r="B149" s="38"/>
      <c r="C149" s="39"/>
      <c r="D149" s="39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</row>
    <row r="150" spans="1:45" ht="21" customHeight="1">
      <c r="A150" s="36"/>
      <c r="B150" s="38"/>
      <c r="C150" s="39"/>
      <c r="D150" s="39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</row>
    <row r="151" spans="1:45" ht="21" customHeight="1">
      <c r="A151" s="36"/>
      <c r="B151" s="38"/>
      <c r="C151" s="39"/>
      <c r="D151" s="39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</row>
    <row r="152" spans="1:45" ht="21" customHeight="1">
      <c r="A152" s="36"/>
      <c r="B152" s="38"/>
      <c r="C152" s="39"/>
      <c r="D152" s="39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</row>
    <row r="153" spans="1:45" ht="21" customHeight="1">
      <c r="A153" s="36"/>
      <c r="B153" s="38"/>
      <c r="C153" s="39"/>
      <c r="D153" s="39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</row>
    <row r="154" spans="1:45" ht="21" customHeight="1">
      <c r="A154" s="36"/>
      <c r="B154" s="38"/>
      <c r="C154" s="39"/>
      <c r="D154" s="39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</row>
    <row r="155" spans="1:45" ht="21" customHeight="1">
      <c r="A155" s="36"/>
      <c r="B155" s="38"/>
      <c r="C155" s="39"/>
      <c r="D155" s="39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</row>
    <row r="156" spans="1:45" ht="21" customHeight="1">
      <c r="A156" s="36"/>
      <c r="B156" s="38"/>
      <c r="C156" s="39"/>
      <c r="D156" s="39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</row>
    <row r="157" spans="1:45" ht="21" customHeight="1">
      <c r="A157" s="36"/>
      <c r="B157" s="38"/>
      <c r="C157" s="39"/>
      <c r="D157" s="39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</row>
    <row r="158" spans="1:45" ht="21" customHeight="1">
      <c r="A158" s="36"/>
      <c r="B158" s="38"/>
      <c r="C158" s="39"/>
      <c r="D158" s="39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</row>
    <row r="159" spans="1:45" ht="21" customHeight="1">
      <c r="A159" s="36"/>
      <c r="B159" s="38"/>
      <c r="C159" s="39"/>
      <c r="D159" s="39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</row>
    <row r="160" spans="1:45" ht="21" customHeight="1">
      <c r="A160" s="36"/>
      <c r="B160" s="38"/>
      <c r="C160" s="39"/>
      <c r="D160" s="39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</row>
    <row r="161" spans="1:45" ht="21" customHeight="1">
      <c r="A161" s="36"/>
      <c r="B161" s="38"/>
      <c r="C161" s="39"/>
      <c r="D161" s="39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</row>
    <row r="162" spans="1:45" ht="21" customHeight="1">
      <c r="A162" s="36"/>
      <c r="B162" s="38"/>
      <c r="C162" s="39"/>
      <c r="D162" s="39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</row>
    <row r="163" spans="1:45" ht="21" customHeight="1">
      <c r="A163" s="36"/>
      <c r="B163" s="38"/>
      <c r="C163" s="39"/>
      <c r="D163" s="39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</row>
    <row r="164" spans="1:45" ht="21" customHeight="1">
      <c r="A164" s="36"/>
      <c r="B164" s="38"/>
      <c r="C164" s="39"/>
      <c r="D164" s="39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</row>
    <row r="165" spans="1:45" ht="21" customHeight="1">
      <c r="A165" s="36"/>
      <c r="B165" s="38"/>
      <c r="C165" s="39"/>
      <c r="D165" s="39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</row>
    <row r="166" spans="1:45" ht="21" customHeight="1">
      <c r="A166" s="36"/>
      <c r="B166" s="38"/>
      <c r="C166" s="39"/>
      <c r="D166" s="39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</row>
    <row r="167" spans="1:45" ht="21" customHeight="1">
      <c r="A167" s="36"/>
      <c r="B167" s="38"/>
      <c r="C167" s="39"/>
      <c r="D167" s="39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</row>
    <row r="168" spans="1:45" ht="21" customHeight="1">
      <c r="A168" s="36"/>
      <c r="B168" s="38"/>
      <c r="C168" s="39"/>
      <c r="D168" s="39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</row>
    <row r="169" spans="1:45" ht="21" customHeight="1">
      <c r="A169" s="36"/>
      <c r="B169" s="38"/>
      <c r="C169" s="39"/>
      <c r="D169" s="39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</row>
    <row r="170" spans="1:45" ht="21" customHeight="1">
      <c r="A170" s="36"/>
      <c r="B170" s="38"/>
      <c r="C170" s="39"/>
      <c r="D170" s="39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</row>
    <row r="171" spans="1:45" ht="21" customHeight="1">
      <c r="A171" s="36"/>
      <c r="B171" s="38"/>
      <c r="C171" s="39"/>
      <c r="D171" s="39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</row>
    <row r="172" spans="1:45" ht="21" customHeight="1">
      <c r="A172" s="36"/>
      <c r="B172" s="38"/>
      <c r="C172" s="39"/>
      <c r="D172" s="39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</row>
    <row r="173" spans="1:45" ht="21" customHeight="1">
      <c r="A173" s="36"/>
      <c r="B173" s="38"/>
      <c r="C173" s="39"/>
      <c r="D173" s="39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</row>
    <row r="174" spans="1:45" ht="21" customHeight="1">
      <c r="A174" s="36"/>
      <c r="B174" s="38"/>
      <c r="C174" s="39"/>
      <c r="D174" s="39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</row>
    <row r="175" spans="1:45" ht="21" customHeight="1">
      <c r="A175" s="36"/>
      <c r="B175" s="38"/>
      <c r="C175" s="39"/>
      <c r="D175" s="39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</row>
    <row r="176" spans="1:45" ht="21" customHeight="1">
      <c r="A176" s="36"/>
      <c r="B176" s="38"/>
      <c r="C176" s="39"/>
      <c r="D176" s="39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</row>
    <row r="177" spans="1:45" ht="21" customHeight="1">
      <c r="A177" s="36"/>
      <c r="B177" s="38"/>
      <c r="C177" s="39"/>
      <c r="D177" s="39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</row>
    <row r="178" spans="1:45" ht="21" customHeight="1">
      <c r="A178" s="36"/>
      <c r="B178" s="38"/>
      <c r="C178" s="39"/>
      <c r="D178" s="39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</row>
    <row r="179" spans="1:45" ht="21" customHeight="1">
      <c r="A179" s="36"/>
      <c r="B179" s="38"/>
      <c r="C179" s="39"/>
      <c r="D179" s="39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</row>
    <row r="180" spans="1:45" ht="21" customHeight="1">
      <c r="A180" s="36"/>
      <c r="B180" s="38"/>
      <c r="C180" s="39"/>
      <c r="D180" s="39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</row>
    <row r="181" spans="1:45" ht="21" customHeight="1">
      <c r="A181" s="36"/>
      <c r="B181" s="38"/>
      <c r="C181" s="39"/>
      <c r="D181" s="39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</row>
    <row r="182" spans="1:45" ht="21" customHeight="1">
      <c r="A182" s="36"/>
      <c r="B182" s="38"/>
      <c r="C182" s="39"/>
      <c r="D182" s="39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</row>
    <row r="183" spans="1:45" ht="21" customHeight="1">
      <c r="A183" s="36"/>
      <c r="B183" s="38"/>
      <c r="C183" s="39"/>
      <c r="D183" s="39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</row>
    <row r="184" spans="1:45" ht="21" customHeight="1">
      <c r="A184" s="36"/>
      <c r="B184" s="38"/>
      <c r="C184" s="39"/>
      <c r="D184" s="39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</row>
    <row r="185" spans="1:45" ht="21" customHeight="1">
      <c r="A185" s="36"/>
      <c r="B185" s="38"/>
      <c r="C185" s="39"/>
      <c r="D185" s="39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</row>
    <row r="186" spans="1:45" ht="21" customHeight="1">
      <c r="A186" s="36"/>
      <c r="B186" s="38"/>
      <c r="C186" s="39"/>
      <c r="D186" s="39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</row>
    <row r="187" spans="1:45" ht="21" customHeight="1">
      <c r="A187" s="36"/>
      <c r="B187" s="38"/>
      <c r="C187" s="39"/>
      <c r="D187" s="39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</row>
    <row r="188" spans="1:45" ht="21" customHeight="1">
      <c r="A188" s="36"/>
      <c r="B188" s="38"/>
      <c r="C188" s="39"/>
      <c r="D188" s="39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</row>
    <row r="189" spans="1:45" ht="21" customHeight="1">
      <c r="A189" s="36"/>
      <c r="B189" s="38"/>
      <c r="C189" s="39"/>
      <c r="D189" s="39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</row>
    <row r="190" spans="1:45" ht="21" customHeight="1">
      <c r="A190" s="36"/>
      <c r="B190" s="38"/>
      <c r="C190" s="39"/>
      <c r="D190" s="39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</row>
    <row r="191" spans="1:45" ht="21" customHeight="1">
      <c r="A191" s="36"/>
      <c r="B191" s="38"/>
      <c r="C191" s="39"/>
      <c r="D191" s="39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</row>
    <row r="192" spans="1:45" ht="21" customHeight="1">
      <c r="A192" s="36"/>
      <c r="B192" s="38"/>
      <c r="C192" s="39"/>
      <c r="D192" s="39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</row>
    <row r="193" spans="1:45" ht="21" customHeight="1">
      <c r="A193" s="36"/>
      <c r="B193" s="38"/>
      <c r="C193" s="39"/>
      <c r="D193" s="39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</row>
    <row r="194" spans="1:45" ht="21" customHeight="1">
      <c r="A194" s="36"/>
      <c r="B194" s="38"/>
      <c r="C194" s="39"/>
      <c r="D194" s="39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</row>
    <row r="195" spans="1:45" ht="21" customHeight="1">
      <c r="A195" s="36"/>
      <c r="B195" s="38"/>
      <c r="C195" s="39"/>
      <c r="D195" s="39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</row>
    <row r="196" spans="1:45" ht="21" customHeight="1">
      <c r="A196" s="36"/>
      <c r="B196" s="38"/>
      <c r="C196" s="39"/>
      <c r="D196" s="39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</row>
    <row r="197" spans="1:45" ht="21" customHeight="1">
      <c r="A197" s="36"/>
      <c r="B197" s="38"/>
      <c r="C197" s="39"/>
      <c r="D197" s="39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</row>
    <row r="198" spans="1:45" ht="21" customHeight="1">
      <c r="A198" s="36"/>
      <c r="B198" s="38"/>
      <c r="C198" s="39"/>
      <c r="D198" s="39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</row>
    <row r="199" spans="1:45" ht="21" customHeight="1">
      <c r="A199" s="36"/>
      <c r="B199" s="38"/>
      <c r="C199" s="39"/>
      <c r="D199" s="39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</row>
    <row r="200" spans="1:45" ht="21" customHeight="1">
      <c r="A200" s="36"/>
      <c r="B200" s="38"/>
      <c r="C200" s="39"/>
      <c r="D200" s="39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</row>
    <row r="201" spans="1:45" ht="21" customHeight="1">
      <c r="A201" s="36"/>
      <c r="B201" s="38"/>
      <c r="C201" s="39"/>
      <c r="D201" s="39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</row>
    <row r="202" spans="1:45" ht="21" customHeight="1">
      <c r="A202" s="36"/>
      <c r="B202" s="38"/>
      <c r="C202" s="39"/>
      <c r="D202" s="39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</row>
    <row r="203" spans="1:45" ht="21" customHeight="1">
      <c r="A203" s="36"/>
      <c r="B203" s="38"/>
      <c r="C203" s="39"/>
      <c r="D203" s="39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</row>
    <row r="204" spans="1:45" ht="21" customHeight="1">
      <c r="A204" s="36"/>
      <c r="B204" s="38"/>
      <c r="C204" s="39"/>
      <c r="D204" s="39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</row>
    <row r="205" spans="1:45" ht="21" customHeight="1">
      <c r="A205" s="36"/>
      <c r="B205" s="38"/>
      <c r="C205" s="39"/>
      <c r="D205" s="39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</row>
    <row r="206" spans="1:45" ht="21" customHeight="1">
      <c r="A206" s="36"/>
      <c r="B206" s="38"/>
      <c r="C206" s="39"/>
      <c r="D206" s="39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</row>
    <row r="207" spans="1:45" ht="21" customHeight="1">
      <c r="A207" s="36"/>
      <c r="B207" s="38"/>
      <c r="C207" s="39"/>
      <c r="D207" s="39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</row>
    <row r="208" spans="1:45" ht="21" customHeight="1">
      <c r="A208" s="36"/>
      <c r="B208" s="38"/>
      <c r="C208" s="39"/>
      <c r="D208" s="39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</row>
    <row r="209" spans="1:45" ht="21" customHeight="1">
      <c r="A209" s="36"/>
      <c r="B209" s="38"/>
      <c r="C209" s="39"/>
      <c r="D209" s="39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</row>
    <row r="210" spans="1:45" ht="21" customHeight="1">
      <c r="A210" s="36"/>
      <c r="B210" s="38"/>
      <c r="C210" s="39"/>
      <c r="D210" s="39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</row>
    <row r="211" spans="1:45" ht="21" customHeight="1">
      <c r="A211" s="36"/>
      <c r="B211" s="38"/>
      <c r="C211" s="39"/>
      <c r="D211" s="39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</row>
    <row r="212" spans="1:45" ht="21" customHeight="1">
      <c r="A212" s="36"/>
      <c r="B212" s="38"/>
      <c r="C212" s="39"/>
      <c r="D212" s="39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</row>
    <row r="213" spans="1:45" ht="21" customHeight="1">
      <c r="A213" s="36"/>
      <c r="B213" s="38"/>
      <c r="C213" s="39"/>
      <c r="D213" s="39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</row>
    <row r="214" spans="1:45" ht="21" customHeight="1">
      <c r="A214" s="36"/>
      <c r="B214" s="38"/>
      <c r="C214" s="39"/>
      <c r="D214" s="39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</row>
    <row r="215" spans="1:45" ht="21" customHeight="1">
      <c r="A215" s="36"/>
      <c r="B215" s="38"/>
      <c r="C215" s="39"/>
      <c r="D215" s="39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</row>
    <row r="216" spans="1:45" ht="21" customHeight="1">
      <c r="A216" s="36"/>
      <c r="B216" s="38"/>
      <c r="C216" s="39"/>
      <c r="D216" s="39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</row>
    <row r="217" spans="1:45" ht="21" customHeight="1">
      <c r="A217" s="36"/>
      <c r="B217" s="38"/>
      <c r="C217" s="39"/>
      <c r="D217" s="39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</row>
    <row r="218" spans="1:45" ht="21" customHeight="1">
      <c r="A218" s="36"/>
      <c r="B218" s="38"/>
      <c r="C218" s="39"/>
      <c r="D218" s="39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</row>
    <row r="219" spans="1:45" ht="21" customHeight="1">
      <c r="A219" s="36"/>
      <c r="B219" s="38"/>
      <c r="C219" s="39"/>
      <c r="D219" s="39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</row>
    <row r="220" spans="1:45" ht="21" customHeight="1">
      <c r="A220" s="36"/>
      <c r="B220" s="38"/>
      <c r="C220" s="39"/>
      <c r="D220" s="39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</row>
    <row r="221" spans="1:45" ht="21" customHeight="1">
      <c r="A221" s="36"/>
      <c r="B221" s="38"/>
      <c r="C221" s="39"/>
      <c r="D221" s="39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</row>
    <row r="222" spans="1:45" ht="21" customHeight="1">
      <c r="A222" s="36"/>
      <c r="B222" s="38"/>
      <c r="C222" s="39"/>
      <c r="D222" s="39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</row>
    <row r="223" spans="1:45" ht="21" customHeight="1">
      <c r="A223" s="36"/>
      <c r="B223" s="38"/>
      <c r="C223" s="39"/>
      <c r="D223" s="39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</row>
    <row r="224" spans="1:45" ht="21" customHeight="1">
      <c r="A224" s="36"/>
      <c r="B224" s="38"/>
      <c r="C224" s="39"/>
      <c r="D224" s="39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</row>
    <row r="225" spans="1:45" ht="21" customHeight="1">
      <c r="A225" s="36"/>
      <c r="B225" s="38"/>
      <c r="C225" s="39"/>
      <c r="D225" s="39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</row>
    <row r="226" spans="1:45" ht="21" customHeight="1">
      <c r="A226" s="36"/>
      <c r="B226" s="38"/>
      <c r="C226" s="39"/>
      <c r="D226" s="39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</row>
    <row r="227" spans="1:45" ht="21" customHeight="1">
      <c r="A227" s="36"/>
      <c r="B227" s="38"/>
      <c r="C227" s="39"/>
      <c r="D227" s="39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</row>
    <row r="228" spans="1:45" ht="21" customHeight="1">
      <c r="A228" s="36"/>
      <c r="B228" s="38"/>
      <c r="C228" s="39"/>
      <c r="D228" s="39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</row>
    <row r="229" spans="1:45" ht="21" customHeight="1">
      <c r="A229" s="36"/>
      <c r="B229" s="38"/>
      <c r="C229" s="39"/>
      <c r="D229" s="39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</row>
    <row r="230" spans="1:45" ht="21" customHeight="1">
      <c r="A230" s="36"/>
      <c r="B230" s="38"/>
      <c r="C230" s="39"/>
      <c r="D230" s="39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</row>
    <row r="231" spans="1:45" ht="21" customHeight="1">
      <c r="A231" s="36"/>
      <c r="B231" s="38"/>
      <c r="C231" s="39"/>
      <c r="D231" s="39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</row>
    <row r="232" spans="1:45" ht="21" customHeight="1">
      <c r="A232" s="36"/>
      <c r="B232" s="38"/>
      <c r="C232" s="39"/>
      <c r="D232" s="39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</row>
    <row r="233" spans="1:45" ht="21" customHeight="1">
      <c r="A233" s="36"/>
      <c r="B233" s="38"/>
      <c r="C233" s="39"/>
      <c r="D233" s="39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</row>
    <row r="234" spans="1:45" ht="21" customHeight="1">
      <c r="A234" s="36"/>
      <c r="B234" s="38"/>
      <c r="C234" s="39"/>
      <c r="D234" s="39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</row>
    <row r="235" spans="1:45" ht="21" customHeight="1">
      <c r="A235" s="36"/>
      <c r="B235" s="38"/>
      <c r="C235" s="39"/>
      <c r="D235" s="39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</row>
    <row r="236" spans="1:45" ht="21" customHeight="1">
      <c r="A236" s="36"/>
      <c r="B236" s="38"/>
      <c r="C236" s="39"/>
      <c r="D236" s="39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</row>
    <row r="237" spans="1:45" ht="21" customHeight="1">
      <c r="A237" s="36"/>
      <c r="B237" s="38"/>
      <c r="C237" s="39"/>
      <c r="D237" s="39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</row>
    <row r="238" spans="1:45" ht="21" customHeight="1">
      <c r="A238" s="36"/>
      <c r="B238" s="38"/>
      <c r="C238" s="39"/>
      <c r="D238" s="39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</row>
    <row r="239" spans="1:45" ht="21" customHeight="1">
      <c r="A239" s="36"/>
      <c r="B239" s="38"/>
      <c r="C239" s="39"/>
      <c r="D239" s="39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</row>
    <row r="240" spans="1:45" ht="21" customHeight="1">
      <c r="A240" s="36"/>
      <c r="B240" s="38"/>
      <c r="C240" s="39"/>
      <c r="D240" s="39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</row>
    <row r="241" spans="1:45" ht="21" customHeight="1">
      <c r="A241" s="36"/>
      <c r="B241" s="38"/>
      <c r="C241" s="39"/>
      <c r="D241" s="39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</row>
    <row r="242" spans="1:45" ht="21" customHeight="1">
      <c r="A242" s="36"/>
      <c r="B242" s="38"/>
      <c r="C242" s="39"/>
      <c r="D242" s="39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</row>
    <row r="243" spans="1:45" ht="21" customHeight="1">
      <c r="A243" s="36"/>
      <c r="B243" s="38"/>
      <c r="C243" s="39"/>
      <c r="D243" s="39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</row>
    <row r="244" spans="1:45" ht="21" customHeight="1">
      <c r="A244" s="36"/>
      <c r="B244" s="38"/>
      <c r="C244" s="39"/>
      <c r="D244" s="39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</row>
    <row r="245" spans="1:45" ht="21" customHeight="1">
      <c r="A245" s="36"/>
      <c r="B245" s="38"/>
      <c r="C245" s="39"/>
      <c r="D245" s="39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</row>
    <row r="246" spans="1:45" ht="21" customHeight="1">
      <c r="A246" s="36"/>
      <c r="B246" s="38"/>
      <c r="C246" s="39"/>
      <c r="D246" s="39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</row>
    <row r="247" spans="1:45" ht="21" customHeight="1">
      <c r="A247" s="36"/>
      <c r="B247" s="38"/>
      <c r="C247" s="39"/>
      <c r="D247" s="39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</row>
    <row r="248" spans="1:45" ht="21" customHeight="1">
      <c r="A248" s="36"/>
      <c r="B248" s="38"/>
      <c r="C248" s="39"/>
      <c r="D248" s="39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</row>
    <row r="249" spans="1:45" ht="21" customHeight="1">
      <c r="A249" s="36"/>
      <c r="B249" s="38"/>
      <c r="C249" s="39"/>
      <c r="D249" s="39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</row>
    <row r="250" spans="1:45" ht="21" customHeight="1">
      <c r="A250" s="36"/>
      <c r="B250" s="38"/>
      <c r="C250" s="39"/>
      <c r="D250" s="39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</row>
    <row r="251" spans="1:45" ht="21" customHeight="1">
      <c r="A251" s="36"/>
      <c r="B251" s="38"/>
      <c r="C251" s="39"/>
      <c r="D251" s="39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</row>
    <row r="252" spans="1:45" ht="21" customHeight="1">
      <c r="A252" s="36"/>
      <c r="B252" s="38"/>
      <c r="C252" s="39"/>
      <c r="D252" s="39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</row>
    <row r="253" spans="1:45" ht="21" customHeight="1">
      <c r="A253" s="36"/>
      <c r="B253" s="38"/>
      <c r="C253" s="39"/>
      <c r="D253" s="39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</row>
    <row r="254" spans="1:45" ht="21" customHeight="1">
      <c r="A254" s="36"/>
      <c r="B254" s="38"/>
      <c r="C254" s="39"/>
      <c r="D254" s="39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</row>
    <row r="255" spans="1:45" ht="21" customHeight="1">
      <c r="A255" s="36"/>
      <c r="B255" s="38"/>
      <c r="C255" s="39"/>
      <c r="D255" s="39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</row>
    <row r="256" spans="1:45" ht="21" customHeight="1">
      <c r="A256" s="36"/>
      <c r="B256" s="38"/>
      <c r="C256" s="39"/>
      <c r="D256" s="39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</row>
    <row r="257" spans="1:45" ht="21" customHeight="1">
      <c r="A257" s="36"/>
      <c r="B257" s="38"/>
      <c r="C257" s="39"/>
      <c r="D257" s="39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</row>
    <row r="258" spans="1:45" ht="21" customHeight="1">
      <c r="A258" s="36"/>
      <c r="B258" s="38"/>
      <c r="C258" s="39"/>
      <c r="D258" s="39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</row>
    <row r="259" spans="1:45" ht="21" customHeight="1">
      <c r="A259" s="36"/>
      <c r="B259" s="38"/>
      <c r="C259" s="39"/>
      <c r="D259" s="39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</row>
    <row r="260" spans="1:45" ht="21" customHeight="1">
      <c r="A260" s="36"/>
      <c r="B260" s="38"/>
      <c r="C260" s="39"/>
      <c r="D260" s="39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</row>
    <row r="261" spans="1:45" ht="21" customHeight="1">
      <c r="A261" s="36"/>
      <c r="B261" s="38"/>
      <c r="C261" s="39"/>
      <c r="D261" s="39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</row>
    <row r="262" spans="1:45" ht="21" customHeight="1">
      <c r="A262" s="36"/>
      <c r="B262" s="38"/>
      <c r="C262" s="39"/>
      <c r="D262" s="39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</row>
    <row r="263" spans="1:45" ht="21" customHeight="1">
      <c r="A263" s="36"/>
      <c r="B263" s="38"/>
      <c r="C263" s="39"/>
      <c r="D263" s="39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</row>
    <row r="264" spans="1:45" ht="21" customHeight="1">
      <c r="A264" s="36"/>
      <c r="B264" s="38"/>
      <c r="C264" s="39"/>
      <c r="D264" s="39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</row>
    <row r="265" spans="1:45" ht="21" customHeight="1">
      <c r="A265" s="36"/>
      <c r="B265" s="38"/>
      <c r="C265" s="39"/>
      <c r="D265" s="39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</row>
    <row r="266" spans="1:45" ht="21" customHeight="1">
      <c r="A266" s="36"/>
      <c r="B266" s="38"/>
      <c r="C266" s="39"/>
      <c r="D266" s="39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</row>
    <row r="267" spans="1:45" ht="21" customHeight="1">
      <c r="A267" s="36"/>
      <c r="B267" s="38"/>
      <c r="C267" s="39"/>
      <c r="D267" s="39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</row>
    <row r="268" spans="1:45" ht="21" customHeight="1">
      <c r="A268" s="36"/>
      <c r="B268" s="38"/>
      <c r="C268" s="39"/>
      <c r="D268" s="39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</row>
    <row r="269" spans="1:45" ht="21" customHeight="1">
      <c r="A269" s="36"/>
      <c r="B269" s="38"/>
      <c r="C269" s="39"/>
      <c r="D269" s="39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</row>
    <row r="270" spans="1:45" ht="21" customHeight="1">
      <c r="A270" s="36"/>
      <c r="B270" s="38"/>
      <c r="C270" s="39"/>
      <c r="D270" s="39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</row>
    <row r="271" spans="1:45" ht="21" customHeight="1">
      <c r="A271" s="36"/>
      <c r="B271" s="38"/>
      <c r="C271" s="39"/>
      <c r="D271" s="39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</row>
    <row r="272" spans="1:45" ht="21" customHeight="1">
      <c r="A272" s="36"/>
      <c r="B272" s="38"/>
      <c r="C272" s="39"/>
      <c r="D272" s="39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</row>
    <row r="273" spans="1:45" ht="21" customHeight="1">
      <c r="A273" s="36"/>
      <c r="B273" s="38"/>
      <c r="C273" s="39"/>
      <c r="D273" s="39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</row>
    <row r="274" spans="1:45" ht="21" customHeight="1">
      <c r="A274" s="36"/>
      <c r="B274" s="38"/>
      <c r="C274" s="39"/>
      <c r="D274" s="39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</row>
    <row r="275" spans="1:45" ht="21" customHeight="1">
      <c r="A275" s="36"/>
      <c r="B275" s="38"/>
      <c r="C275" s="39"/>
      <c r="D275" s="39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</row>
    <row r="276" spans="1:45" ht="21" customHeight="1">
      <c r="A276" s="36"/>
      <c r="B276" s="38"/>
      <c r="C276" s="39"/>
      <c r="D276" s="39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</row>
    <row r="277" spans="1:45" ht="21" customHeight="1">
      <c r="A277" s="36"/>
      <c r="B277" s="38"/>
      <c r="C277" s="39"/>
      <c r="D277" s="39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</row>
    <row r="278" spans="1:45" ht="21" customHeight="1">
      <c r="A278" s="36"/>
      <c r="B278" s="38"/>
      <c r="C278" s="39"/>
      <c r="D278" s="39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</row>
    <row r="279" spans="1:45" ht="21" customHeight="1">
      <c r="A279" s="36"/>
      <c r="B279" s="38"/>
      <c r="C279" s="39"/>
      <c r="D279" s="39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</row>
    <row r="280" spans="1:45" ht="21" customHeight="1">
      <c r="A280" s="36"/>
      <c r="B280" s="38"/>
      <c r="C280" s="39"/>
      <c r="D280" s="39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</row>
    <row r="281" spans="1:45" ht="21" customHeight="1">
      <c r="A281" s="36"/>
      <c r="B281" s="38"/>
      <c r="C281" s="39"/>
      <c r="D281" s="39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</row>
    <row r="282" spans="1:45" ht="21" customHeight="1">
      <c r="A282" s="36"/>
      <c r="B282" s="38"/>
      <c r="C282" s="39"/>
      <c r="D282" s="39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</row>
    <row r="283" spans="1:45" ht="21" customHeight="1">
      <c r="A283" s="36"/>
      <c r="B283" s="38"/>
      <c r="C283" s="39"/>
      <c r="D283" s="39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</row>
    <row r="284" spans="1:45" ht="21" customHeight="1">
      <c r="A284" s="36"/>
      <c r="B284" s="38"/>
      <c r="C284" s="39"/>
      <c r="D284" s="39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</row>
    <row r="285" spans="1:45" ht="21" customHeight="1">
      <c r="A285" s="36"/>
      <c r="B285" s="38"/>
      <c r="C285" s="39"/>
      <c r="D285" s="39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</row>
    <row r="286" spans="1:45" ht="21" customHeight="1">
      <c r="A286" s="36"/>
      <c r="B286" s="38"/>
      <c r="C286" s="39"/>
      <c r="D286" s="39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</row>
    <row r="287" spans="1:45" ht="21" customHeight="1">
      <c r="A287" s="36"/>
      <c r="B287" s="38"/>
      <c r="C287" s="39"/>
      <c r="D287" s="39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</row>
    <row r="288" spans="1:45" ht="21" customHeight="1">
      <c r="A288" s="36"/>
      <c r="B288" s="38"/>
      <c r="C288" s="39"/>
      <c r="D288" s="39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</row>
    <row r="289" spans="1:45" ht="21" customHeight="1">
      <c r="A289" s="36"/>
      <c r="B289" s="38"/>
      <c r="C289" s="39"/>
      <c r="D289" s="39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</row>
    <row r="290" spans="1:45" ht="21" customHeight="1">
      <c r="A290" s="36"/>
      <c r="B290" s="38"/>
      <c r="C290" s="39"/>
      <c r="D290" s="39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</row>
    <row r="291" spans="1:45" ht="21" customHeight="1">
      <c r="A291" s="36"/>
      <c r="B291" s="38"/>
      <c r="C291" s="39"/>
      <c r="D291" s="39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</row>
    <row r="292" spans="1:45" ht="21" customHeight="1">
      <c r="A292" s="36"/>
      <c r="B292" s="38"/>
      <c r="C292" s="39"/>
      <c r="D292" s="39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</row>
    <row r="293" spans="1:45" ht="21" customHeight="1">
      <c r="A293" s="36"/>
      <c r="B293" s="38"/>
      <c r="C293" s="39"/>
      <c r="D293" s="39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</row>
    <row r="294" spans="1:45" ht="21" customHeight="1">
      <c r="A294" s="36"/>
      <c r="B294" s="38"/>
      <c r="C294" s="39"/>
      <c r="D294" s="39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</row>
    <row r="295" spans="1:45" ht="21" customHeight="1">
      <c r="A295" s="36"/>
      <c r="B295" s="38"/>
      <c r="C295" s="39"/>
      <c r="D295" s="39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</row>
    <row r="296" spans="1:45" ht="21" customHeight="1">
      <c r="A296" s="36"/>
      <c r="B296" s="38"/>
      <c r="C296" s="39"/>
      <c r="D296" s="39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</row>
    <row r="297" spans="1:45" ht="21" customHeight="1">
      <c r="A297" s="36"/>
      <c r="B297" s="38"/>
      <c r="C297" s="39"/>
      <c r="D297" s="39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</row>
    <row r="298" spans="1:45" ht="21" customHeight="1">
      <c r="A298" s="36"/>
      <c r="B298" s="38"/>
      <c r="C298" s="39"/>
      <c r="D298" s="39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</row>
    <row r="299" spans="1:45" ht="21" customHeight="1">
      <c r="A299" s="36"/>
      <c r="B299" s="38"/>
      <c r="C299" s="39"/>
      <c r="D299" s="39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</row>
    <row r="300" spans="1:45" ht="21" customHeight="1">
      <c r="A300" s="36"/>
      <c r="B300" s="38"/>
      <c r="C300" s="39"/>
      <c r="D300" s="39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</row>
    <row r="301" spans="1:45" ht="21" customHeight="1">
      <c r="A301" s="36"/>
      <c r="B301" s="38"/>
      <c r="C301" s="39"/>
      <c r="D301" s="39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</row>
    <row r="302" spans="1:45" ht="21" customHeight="1">
      <c r="A302" s="36"/>
      <c r="B302" s="38"/>
      <c r="C302" s="39"/>
      <c r="D302" s="39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</row>
    <row r="303" spans="1:45" ht="21" customHeight="1">
      <c r="A303" s="36"/>
      <c r="B303" s="38"/>
      <c r="C303" s="39"/>
      <c r="D303" s="39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</row>
    <row r="304" spans="1:45" ht="21" customHeight="1">
      <c r="A304" s="36"/>
      <c r="B304" s="38"/>
      <c r="C304" s="39"/>
      <c r="D304" s="39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</row>
    <row r="305" spans="1:45" ht="21" customHeight="1">
      <c r="A305" s="36"/>
      <c r="B305" s="38"/>
      <c r="C305" s="39"/>
      <c r="D305" s="39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</row>
    <row r="306" spans="1:45" ht="21" customHeight="1">
      <c r="A306" s="36"/>
      <c r="B306" s="38"/>
      <c r="C306" s="39"/>
      <c r="D306" s="39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</row>
    <row r="307" spans="1:45" ht="21" customHeight="1">
      <c r="A307" s="36"/>
      <c r="B307" s="38"/>
      <c r="C307" s="39"/>
      <c r="D307" s="39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</row>
    <row r="308" spans="1:45" ht="21" customHeight="1">
      <c r="A308" s="36"/>
      <c r="B308" s="38"/>
      <c r="C308" s="39"/>
      <c r="D308" s="39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</row>
    <row r="309" spans="1:45" ht="21" customHeight="1">
      <c r="A309" s="36"/>
      <c r="B309" s="38"/>
      <c r="C309" s="39"/>
      <c r="D309" s="39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</row>
    <row r="310" spans="1:45" ht="21" customHeight="1">
      <c r="A310" s="36"/>
      <c r="B310" s="38"/>
      <c r="C310" s="39"/>
      <c r="D310" s="39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</row>
    <row r="311" spans="1:45" ht="21" customHeight="1">
      <c r="A311" s="36"/>
      <c r="B311" s="38"/>
      <c r="C311" s="39"/>
      <c r="D311" s="39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</row>
    <row r="312" spans="1:45" ht="21" customHeight="1">
      <c r="A312" s="36"/>
      <c r="B312" s="38"/>
      <c r="C312" s="39"/>
      <c r="D312" s="39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</row>
    <row r="313" spans="1:45" ht="21" customHeight="1">
      <c r="A313" s="36"/>
      <c r="B313" s="38"/>
      <c r="C313" s="39"/>
      <c r="D313" s="39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</row>
    <row r="314" spans="1:45" ht="21" customHeight="1">
      <c r="A314" s="36"/>
      <c r="B314" s="38"/>
      <c r="C314" s="39"/>
      <c r="D314" s="39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</row>
    <row r="315" spans="1:45" ht="21" customHeight="1">
      <c r="A315" s="36"/>
      <c r="B315" s="38"/>
      <c r="C315" s="39"/>
      <c r="D315" s="39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</row>
    <row r="316" spans="1:45" ht="21" customHeight="1">
      <c r="A316" s="36"/>
      <c r="B316" s="38"/>
      <c r="C316" s="39"/>
      <c r="D316" s="39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</row>
    <row r="317" spans="1:45" ht="21" customHeight="1">
      <c r="A317" s="36"/>
      <c r="B317" s="38"/>
      <c r="C317" s="39"/>
      <c r="D317" s="39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</row>
    <row r="318" spans="1:45" ht="21" customHeight="1">
      <c r="A318" s="36"/>
      <c r="B318" s="38"/>
      <c r="C318" s="39"/>
      <c r="D318" s="39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</row>
    <row r="319" spans="1:45" ht="21" customHeight="1">
      <c r="A319" s="36"/>
      <c r="B319" s="38"/>
      <c r="C319" s="39"/>
      <c r="D319" s="39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</row>
    <row r="320" spans="1:45" ht="21" customHeight="1">
      <c r="A320" s="36"/>
      <c r="B320" s="38"/>
      <c r="C320" s="39"/>
      <c r="D320" s="39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</row>
    <row r="321" spans="1:45" ht="21" customHeight="1">
      <c r="A321" s="36"/>
      <c r="B321" s="38"/>
      <c r="C321" s="39"/>
      <c r="D321" s="39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</row>
    <row r="322" spans="1:45" ht="21" customHeight="1">
      <c r="A322" s="36"/>
      <c r="B322" s="38"/>
      <c r="C322" s="39"/>
      <c r="D322" s="39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</row>
    <row r="323" spans="1:45" ht="21" customHeight="1">
      <c r="A323" s="36"/>
      <c r="B323" s="38"/>
      <c r="C323" s="39"/>
      <c r="D323" s="39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</row>
    <row r="324" spans="1:45" ht="21" customHeight="1">
      <c r="A324" s="36"/>
      <c r="B324" s="38"/>
      <c r="C324" s="39"/>
      <c r="D324" s="39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</row>
    <row r="325" spans="1:45" ht="21" customHeight="1">
      <c r="A325" s="36"/>
      <c r="B325" s="38"/>
      <c r="C325" s="39"/>
      <c r="D325" s="39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</row>
    <row r="326" spans="1:45" ht="21" customHeight="1">
      <c r="A326" s="36"/>
      <c r="B326" s="38"/>
      <c r="C326" s="39"/>
      <c r="D326" s="39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</row>
    <row r="327" spans="1:45" ht="21" customHeight="1">
      <c r="A327" s="36"/>
      <c r="B327" s="38"/>
      <c r="C327" s="39"/>
      <c r="D327" s="39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</row>
    <row r="328" spans="1:45" ht="21" customHeight="1">
      <c r="A328" s="36"/>
      <c r="B328" s="38"/>
      <c r="C328" s="39"/>
      <c r="D328" s="39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</row>
    <row r="329" spans="1:45" ht="21" customHeight="1">
      <c r="A329" s="36"/>
      <c r="B329" s="38"/>
      <c r="C329" s="39"/>
      <c r="D329" s="39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</row>
    <row r="330" spans="1:45" ht="21" customHeight="1">
      <c r="A330" s="36"/>
      <c r="B330" s="38"/>
      <c r="C330" s="39"/>
      <c r="D330" s="39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</row>
    <row r="331" spans="1:45" ht="21" customHeight="1">
      <c r="A331" s="36"/>
      <c r="B331" s="38"/>
      <c r="C331" s="39"/>
      <c r="D331" s="39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</row>
    <row r="332" spans="1:45" ht="21" customHeight="1">
      <c r="A332" s="36"/>
      <c r="B332" s="38"/>
      <c r="C332" s="39"/>
      <c r="D332" s="39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</row>
    <row r="333" spans="1:45" ht="21" customHeight="1">
      <c r="A333" s="36"/>
      <c r="B333" s="38"/>
      <c r="C333" s="39"/>
      <c r="D333" s="39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</row>
    <row r="334" spans="1:45" ht="21" customHeight="1">
      <c r="A334" s="36"/>
      <c r="B334" s="38"/>
      <c r="C334" s="39"/>
      <c r="D334" s="39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</row>
    <row r="335" spans="1:45" ht="21" customHeight="1">
      <c r="A335" s="36"/>
      <c r="B335" s="38"/>
      <c r="C335" s="39"/>
      <c r="D335" s="39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</row>
    <row r="336" spans="1:45" ht="21" customHeight="1">
      <c r="A336" s="36"/>
      <c r="B336" s="38"/>
      <c r="C336" s="39"/>
      <c r="D336" s="39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</row>
    <row r="337" spans="1:45" ht="21" customHeight="1">
      <c r="A337" s="36"/>
      <c r="B337" s="38"/>
      <c r="C337" s="39"/>
      <c r="D337" s="39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</row>
    <row r="338" spans="1:45" ht="21" customHeight="1">
      <c r="A338" s="36"/>
      <c r="B338" s="38"/>
      <c r="C338" s="39"/>
      <c r="D338" s="39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</row>
    <row r="339" spans="1:45" ht="21" customHeight="1">
      <c r="A339" s="36"/>
      <c r="B339" s="38"/>
      <c r="C339" s="39"/>
      <c r="D339" s="39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</row>
    <row r="340" spans="1:45" ht="21" customHeight="1">
      <c r="A340" s="36"/>
      <c r="B340" s="38"/>
      <c r="C340" s="39"/>
      <c r="D340" s="39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</row>
    <row r="341" spans="1:45" ht="21" customHeight="1">
      <c r="A341" s="36"/>
      <c r="B341" s="38"/>
      <c r="C341" s="39"/>
      <c r="D341" s="39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</row>
    <row r="342" spans="1:45" ht="21" customHeight="1">
      <c r="A342" s="36"/>
      <c r="B342" s="38"/>
      <c r="C342" s="39"/>
      <c r="D342" s="39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</row>
    <row r="343" spans="1:45" ht="21" customHeight="1">
      <c r="A343" s="36"/>
      <c r="B343" s="38"/>
      <c r="C343" s="39"/>
      <c r="D343" s="39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</row>
    <row r="344" spans="1:45" ht="21" customHeight="1">
      <c r="A344" s="36"/>
      <c r="B344" s="38"/>
      <c r="C344" s="39"/>
      <c r="D344" s="39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</row>
    <row r="345" spans="1:45" ht="21" customHeight="1">
      <c r="A345" s="36"/>
      <c r="B345" s="38"/>
      <c r="C345" s="39"/>
      <c r="D345" s="39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</row>
    <row r="346" spans="1:45" ht="21" customHeight="1">
      <c r="A346" s="36"/>
      <c r="B346" s="38"/>
      <c r="C346" s="39"/>
      <c r="D346" s="39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</row>
    <row r="347" spans="1:45" ht="21" customHeight="1">
      <c r="A347" s="36"/>
      <c r="B347" s="38"/>
      <c r="C347" s="39"/>
      <c r="D347" s="39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</row>
    <row r="348" spans="1:45" ht="21" customHeight="1">
      <c r="A348" s="36"/>
      <c r="B348" s="38"/>
      <c r="C348" s="39"/>
      <c r="D348" s="39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</row>
    <row r="349" spans="1:45" ht="21" customHeight="1">
      <c r="A349" s="36"/>
      <c r="B349" s="38"/>
      <c r="C349" s="39"/>
      <c r="D349" s="39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</row>
    <row r="350" spans="1:45" ht="21" customHeight="1">
      <c r="A350" s="36"/>
      <c r="B350" s="38"/>
      <c r="C350" s="39"/>
      <c r="D350" s="39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</row>
    <row r="351" spans="1:45" ht="21" customHeight="1">
      <c r="A351" s="36"/>
      <c r="B351" s="38"/>
      <c r="C351" s="39"/>
      <c r="D351" s="39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</row>
    <row r="352" spans="1:45" ht="21" customHeight="1">
      <c r="A352" s="36"/>
      <c r="B352" s="38"/>
      <c r="C352" s="39"/>
      <c r="D352" s="39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</row>
    <row r="353" spans="1:45" ht="21" customHeight="1">
      <c r="A353" s="36"/>
      <c r="B353" s="38"/>
      <c r="C353" s="39"/>
      <c r="D353" s="39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</row>
    <row r="354" spans="1:45" ht="21" customHeight="1">
      <c r="A354" s="36"/>
      <c r="B354" s="38"/>
      <c r="C354" s="39"/>
      <c r="D354" s="39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</row>
    <row r="355" spans="1:45" ht="21" customHeight="1">
      <c r="A355" s="36"/>
      <c r="B355" s="38"/>
      <c r="C355" s="39"/>
      <c r="D355" s="39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</row>
    <row r="356" spans="1:45" ht="21" customHeight="1">
      <c r="A356" s="36"/>
      <c r="B356" s="38"/>
      <c r="C356" s="39"/>
      <c r="D356" s="39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</row>
    <row r="357" spans="1:45" ht="21" customHeight="1">
      <c r="A357" s="36"/>
      <c r="B357" s="38"/>
      <c r="C357" s="39"/>
      <c r="D357" s="39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</row>
    <row r="358" spans="1:45" ht="21" customHeight="1">
      <c r="A358" s="36"/>
      <c r="B358" s="38"/>
      <c r="C358" s="39"/>
      <c r="D358" s="39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</row>
    <row r="359" spans="1:45" ht="21" customHeight="1">
      <c r="A359" s="36"/>
      <c r="B359" s="38"/>
      <c r="C359" s="39"/>
      <c r="D359" s="39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</row>
    <row r="360" spans="1:45" ht="21" customHeight="1">
      <c r="A360" s="36"/>
      <c r="B360" s="38"/>
      <c r="C360" s="39"/>
      <c r="D360" s="39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</row>
    <row r="361" spans="1:45" ht="21" customHeight="1">
      <c r="A361" s="36"/>
      <c r="B361" s="38"/>
      <c r="C361" s="39"/>
      <c r="D361" s="39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</row>
    <row r="362" spans="1:45" ht="21" customHeight="1">
      <c r="A362" s="36"/>
      <c r="B362" s="38"/>
      <c r="C362" s="39"/>
      <c r="D362" s="39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</row>
    <row r="363" spans="1:45" ht="21" customHeight="1">
      <c r="A363" s="36"/>
      <c r="B363" s="38"/>
      <c r="C363" s="39"/>
      <c r="D363" s="39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</row>
    <row r="364" spans="1:45" ht="21" customHeight="1">
      <c r="A364" s="36"/>
      <c r="B364" s="38"/>
      <c r="C364" s="39"/>
      <c r="D364" s="39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</row>
    <row r="365" spans="1:45" ht="21" customHeight="1">
      <c r="A365" s="36"/>
      <c r="B365" s="38"/>
      <c r="C365" s="39"/>
      <c r="D365" s="39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</row>
    <row r="366" spans="1:45" ht="21" customHeight="1">
      <c r="A366" s="36"/>
      <c r="B366" s="38"/>
      <c r="C366" s="39"/>
      <c r="D366" s="39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</row>
    <row r="367" spans="1:45" ht="21" customHeight="1">
      <c r="A367" s="36"/>
      <c r="B367" s="38"/>
      <c r="C367" s="39"/>
      <c r="D367" s="39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</row>
    <row r="368" spans="1:45" ht="21" customHeight="1">
      <c r="A368" s="36"/>
      <c r="B368" s="38"/>
      <c r="C368" s="39"/>
      <c r="D368" s="39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</row>
    <row r="369" spans="1:45" ht="21" customHeight="1">
      <c r="A369" s="36"/>
      <c r="B369" s="38"/>
      <c r="C369" s="39"/>
      <c r="D369" s="39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</row>
    <row r="370" spans="1:45" ht="21" customHeight="1">
      <c r="A370" s="36"/>
      <c r="B370" s="38"/>
      <c r="C370" s="39"/>
      <c r="D370" s="39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</row>
    <row r="371" spans="1:45" ht="21" customHeight="1">
      <c r="A371" s="36"/>
      <c r="B371" s="38"/>
      <c r="C371" s="39"/>
      <c r="D371" s="39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</row>
    <row r="372" spans="1:45" ht="21" customHeight="1">
      <c r="A372" s="36"/>
      <c r="B372" s="38"/>
      <c r="C372" s="39"/>
      <c r="D372" s="39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</row>
    <row r="373" spans="1:45" ht="21" customHeight="1">
      <c r="A373" s="36"/>
      <c r="B373" s="38"/>
      <c r="C373" s="39"/>
      <c r="D373" s="39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</row>
    <row r="374" spans="1:45" ht="21" customHeight="1">
      <c r="A374" s="36"/>
      <c r="B374" s="38"/>
      <c r="C374" s="39"/>
      <c r="D374" s="39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</row>
    <row r="375" spans="1:45" ht="21" customHeight="1">
      <c r="A375" s="36"/>
      <c r="B375" s="38"/>
      <c r="C375" s="39"/>
      <c r="D375" s="39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</row>
    <row r="376" spans="1:45" ht="21" customHeight="1">
      <c r="A376" s="36"/>
      <c r="B376" s="38"/>
      <c r="C376" s="39"/>
      <c r="D376" s="39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</row>
    <row r="377" spans="1:45" ht="21" customHeight="1">
      <c r="A377" s="36"/>
      <c r="B377" s="38"/>
      <c r="C377" s="39"/>
      <c r="D377" s="39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</row>
    <row r="378" spans="1:45" ht="21" customHeight="1">
      <c r="A378" s="36"/>
      <c r="B378" s="38"/>
      <c r="C378" s="39"/>
      <c r="D378" s="39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</row>
    <row r="379" spans="1:45" ht="21" customHeight="1">
      <c r="A379" s="36"/>
      <c r="B379" s="38"/>
      <c r="C379" s="39"/>
      <c r="D379" s="39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</row>
    <row r="380" spans="1:45" ht="21" customHeight="1">
      <c r="A380" s="36"/>
      <c r="B380" s="38"/>
      <c r="C380" s="39"/>
      <c r="D380" s="39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</row>
    <row r="381" spans="1:45" ht="21" customHeight="1">
      <c r="A381" s="36"/>
      <c r="B381" s="38"/>
      <c r="C381" s="39"/>
      <c r="D381" s="39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</row>
    <row r="382" spans="1:45" ht="21" customHeight="1">
      <c r="A382" s="36"/>
      <c r="B382" s="38"/>
      <c r="C382" s="39"/>
      <c r="D382" s="39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</row>
    <row r="383" spans="1:45" ht="21" customHeight="1">
      <c r="A383" s="36"/>
      <c r="B383" s="38"/>
      <c r="C383" s="39"/>
      <c r="D383" s="39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</row>
    <row r="384" spans="1:45" ht="21" customHeight="1">
      <c r="A384" s="36"/>
      <c r="B384" s="38"/>
      <c r="C384" s="39"/>
      <c r="D384" s="39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</row>
    <row r="385" spans="1:45" ht="21" customHeight="1">
      <c r="A385" s="36"/>
      <c r="B385" s="38"/>
      <c r="C385" s="39"/>
      <c r="D385" s="39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</row>
    <row r="386" spans="1:45" ht="21" customHeight="1">
      <c r="A386" s="36"/>
      <c r="B386" s="38"/>
      <c r="C386" s="39"/>
      <c r="D386" s="39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</row>
    <row r="387" spans="1:45" ht="21" customHeight="1">
      <c r="A387" s="36"/>
      <c r="B387" s="38"/>
      <c r="C387" s="39"/>
      <c r="D387" s="39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</row>
    <row r="388" spans="1:45" ht="21" customHeight="1">
      <c r="A388" s="36"/>
      <c r="B388" s="38"/>
      <c r="C388" s="39"/>
      <c r="D388" s="39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</row>
    <row r="389" spans="1:45" ht="21" customHeight="1">
      <c r="A389" s="36"/>
      <c r="B389" s="38"/>
      <c r="C389" s="39"/>
      <c r="D389" s="39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</row>
    <row r="390" spans="1:45" ht="21" customHeight="1">
      <c r="A390" s="36"/>
      <c r="B390" s="38"/>
      <c r="C390" s="39"/>
      <c r="D390" s="39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</row>
    <row r="391" spans="1:45" ht="21" customHeight="1">
      <c r="A391" s="36"/>
      <c r="B391" s="38"/>
      <c r="C391" s="39"/>
      <c r="D391" s="39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</row>
    <row r="392" spans="1:45" ht="21" customHeight="1">
      <c r="A392" s="36"/>
      <c r="B392" s="38"/>
      <c r="C392" s="39"/>
      <c r="D392" s="39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</row>
    <row r="393" spans="1:45" ht="21" customHeight="1">
      <c r="A393" s="36"/>
      <c r="B393" s="38"/>
      <c r="C393" s="39"/>
      <c r="D393" s="39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</row>
    <row r="394" spans="1:45" ht="21" customHeight="1">
      <c r="A394" s="36"/>
      <c r="B394" s="38"/>
      <c r="C394" s="39"/>
      <c r="D394" s="39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</row>
    <row r="395" spans="1:45" ht="21" customHeight="1">
      <c r="A395" s="36"/>
      <c r="B395" s="38"/>
      <c r="C395" s="39"/>
      <c r="D395" s="39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</row>
    <row r="396" spans="1:45" ht="21" customHeight="1">
      <c r="A396" s="36"/>
      <c r="B396" s="38"/>
      <c r="C396" s="39"/>
      <c r="D396" s="39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</row>
    <row r="397" spans="1:45" ht="21" customHeight="1">
      <c r="A397" s="36"/>
      <c r="B397" s="38"/>
      <c r="C397" s="39"/>
      <c r="D397" s="39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</row>
    <row r="398" spans="1:45" ht="21" customHeight="1">
      <c r="A398" s="36"/>
      <c r="B398" s="38"/>
      <c r="C398" s="39"/>
      <c r="D398" s="39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</row>
    <row r="399" spans="1:45" ht="21" customHeight="1">
      <c r="A399" s="36"/>
      <c r="B399" s="38"/>
      <c r="C399" s="39"/>
      <c r="D399" s="39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</row>
    <row r="400" spans="1:45" ht="21" customHeight="1">
      <c r="A400" s="36"/>
      <c r="B400" s="38"/>
      <c r="C400" s="39"/>
      <c r="D400" s="39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</row>
    <row r="401" spans="1:45" ht="21" customHeight="1">
      <c r="A401" s="36"/>
      <c r="B401" s="38"/>
      <c r="C401" s="39"/>
      <c r="D401" s="39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</row>
    <row r="402" spans="1:45" ht="21" customHeight="1">
      <c r="A402" s="36"/>
      <c r="B402" s="38"/>
      <c r="C402" s="39"/>
      <c r="D402" s="39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</row>
    <row r="403" spans="1:45" ht="21" customHeight="1">
      <c r="A403" s="36"/>
      <c r="B403" s="38"/>
      <c r="C403" s="39"/>
      <c r="D403" s="39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</row>
    <row r="404" spans="1:45" ht="21" customHeight="1">
      <c r="A404" s="36"/>
      <c r="B404" s="38"/>
      <c r="C404" s="39"/>
      <c r="D404" s="39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</row>
    <row r="405" spans="1:45" ht="21" customHeight="1">
      <c r="A405" s="36"/>
      <c r="B405" s="38"/>
      <c r="C405" s="39"/>
      <c r="D405" s="39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</row>
    <row r="406" spans="1:45" ht="21" customHeight="1">
      <c r="A406" s="36"/>
      <c r="B406" s="38"/>
      <c r="C406" s="39"/>
      <c r="D406" s="39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</row>
    <row r="407" spans="1:45" ht="21" customHeight="1">
      <c r="A407" s="36"/>
      <c r="B407" s="38"/>
      <c r="C407" s="39"/>
      <c r="D407" s="39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</row>
    <row r="408" spans="1:45" ht="21" customHeight="1">
      <c r="A408" s="36"/>
      <c r="B408" s="38"/>
      <c r="C408" s="39"/>
      <c r="D408" s="39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</row>
    <row r="409" spans="1:45" ht="21" customHeight="1">
      <c r="A409" s="36"/>
      <c r="B409" s="38"/>
      <c r="C409" s="39"/>
      <c r="D409" s="39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</row>
    <row r="410" spans="1:45" ht="21" customHeight="1">
      <c r="A410" s="36"/>
      <c r="B410" s="38"/>
      <c r="C410" s="39"/>
      <c r="D410" s="39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</row>
    <row r="411" spans="1:45" ht="21" customHeight="1">
      <c r="A411" s="36"/>
      <c r="B411" s="38"/>
      <c r="C411" s="39"/>
      <c r="D411" s="39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</row>
    <row r="412" spans="1:45" ht="21" customHeight="1">
      <c r="A412" s="36"/>
      <c r="B412" s="38"/>
      <c r="C412" s="39"/>
      <c r="D412" s="39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</row>
    <row r="413" spans="1:45" ht="21" customHeight="1">
      <c r="A413" s="36"/>
      <c r="B413" s="38"/>
      <c r="C413" s="39"/>
      <c r="D413" s="39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</row>
    <row r="414" spans="1:45" ht="21" customHeight="1">
      <c r="A414" s="36"/>
      <c r="B414" s="38"/>
      <c r="C414" s="39"/>
      <c r="D414" s="39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</row>
    <row r="415" spans="1:45" ht="21" customHeight="1">
      <c r="A415" s="36"/>
      <c r="B415" s="38"/>
      <c r="C415" s="39"/>
      <c r="D415" s="39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</row>
    <row r="416" spans="1:45" ht="21" customHeight="1">
      <c r="A416" s="36"/>
      <c r="B416" s="38"/>
      <c r="C416" s="39"/>
      <c r="D416" s="39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</row>
    <row r="417" spans="1:45" ht="21" customHeight="1">
      <c r="A417" s="36"/>
      <c r="B417" s="38"/>
      <c r="C417" s="39"/>
      <c r="D417" s="39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</row>
    <row r="418" spans="1:45" ht="21" customHeight="1">
      <c r="A418" s="36"/>
      <c r="B418" s="38"/>
      <c r="C418" s="39"/>
      <c r="D418" s="39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</row>
    <row r="419" spans="1:45" ht="21" customHeight="1">
      <c r="A419" s="36"/>
      <c r="B419" s="38"/>
      <c r="C419" s="39"/>
      <c r="D419" s="39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</row>
    <row r="420" spans="1:45" ht="21" customHeight="1">
      <c r="A420" s="36"/>
      <c r="B420" s="38"/>
      <c r="C420" s="39"/>
      <c r="D420" s="39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</row>
    <row r="421" spans="1:45" ht="21" customHeight="1">
      <c r="A421" s="36"/>
      <c r="B421" s="38"/>
      <c r="C421" s="39"/>
      <c r="D421" s="39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</row>
    <row r="422" spans="1:45" ht="21" customHeight="1">
      <c r="A422" s="36"/>
      <c r="B422" s="38"/>
      <c r="C422" s="39"/>
      <c r="D422" s="39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</row>
    <row r="423" spans="1:45" ht="21" customHeight="1">
      <c r="A423" s="36"/>
      <c r="B423" s="38"/>
      <c r="C423" s="39"/>
      <c r="D423" s="39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</row>
    <row r="424" spans="1:45" ht="21" customHeight="1">
      <c r="A424" s="36"/>
      <c r="B424" s="38"/>
      <c r="C424" s="39"/>
      <c r="D424" s="39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</row>
    <row r="425" spans="1:45" ht="21" customHeight="1">
      <c r="A425" s="36"/>
      <c r="B425" s="38"/>
      <c r="C425" s="39"/>
      <c r="D425" s="39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</row>
    <row r="426" spans="1:45" ht="21" customHeight="1">
      <c r="A426" s="36"/>
      <c r="B426" s="38"/>
      <c r="C426" s="39"/>
      <c r="D426" s="39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</row>
    <row r="427" spans="1:45" ht="21" customHeight="1">
      <c r="A427" s="36"/>
      <c r="B427" s="38"/>
      <c r="C427" s="39"/>
      <c r="D427" s="39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</row>
    <row r="428" spans="1:45" ht="21" customHeight="1">
      <c r="A428" s="36"/>
      <c r="B428" s="38"/>
      <c r="C428" s="39"/>
      <c r="D428" s="39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</row>
    <row r="429" spans="1:45" ht="21" customHeight="1">
      <c r="A429" s="36"/>
      <c r="B429" s="38"/>
      <c r="C429" s="39"/>
      <c r="D429" s="39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</row>
    <row r="430" spans="1:45" ht="21" customHeight="1">
      <c r="A430" s="36"/>
      <c r="B430" s="38"/>
      <c r="C430" s="39"/>
      <c r="D430" s="39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</row>
    <row r="431" spans="1:45" ht="21" customHeight="1">
      <c r="A431" s="36"/>
      <c r="B431" s="38"/>
      <c r="C431" s="39"/>
      <c r="D431" s="39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</row>
    <row r="432" spans="1:45" ht="21" customHeight="1">
      <c r="A432" s="36"/>
      <c r="B432" s="38"/>
      <c r="C432" s="39"/>
      <c r="D432" s="39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</row>
    <row r="433" spans="1:45" ht="21" customHeight="1">
      <c r="A433" s="36"/>
      <c r="B433" s="38"/>
      <c r="C433" s="39"/>
      <c r="D433" s="39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</row>
    <row r="434" spans="1:45" ht="21" customHeight="1">
      <c r="A434" s="36"/>
      <c r="B434" s="38"/>
      <c r="C434" s="39"/>
      <c r="D434" s="39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</row>
    <row r="435" spans="1:45" ht="21" customHeight="1">
      <c r="A435" s="36"/>
      <c r="B435" s="38"/>
      <c r="C435" s="39"/>
      <c r="D435" s="39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</row>
    <row r="436" spans="1:45" ht="21" customHeight="1">
      <c r="A436" s="36"/>
      <c r="B436" s="38"/>
      <c r="C436" s="39"/>
      <c r="D436" s="39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</row>
    <row r="437" spans="1:45" ht="21" customHeight="1">
      <c r="A437" s="36"/>
      <c r="B437" s="38"/>
      <c r="C437" s="39"/>
      <c r="D437" s="39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</row>
    <row r="438" spans="1:45" ht="21" customHeight="1">
      <c r="A438" s="36"/>
      <c r="B438" s="38"/>
      <c r="C438" s="39"/>
      <c r="D438" s="39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</row>
    <row r="439" spans="1:45" ht="21" customHeight="1">
      <c r="A439" s="36"/>
      <c r="B439" s="38"/>
      <c r="C439" s="39"/>
      <c r="D439" s="39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</row>
    <row r="440" spans="1:45" ht="21" customHeight="1">
      <c r="A440" s="36"/>
      <c r="B440" s="38"/>
      <c r="C440" s="39"/>
      <c r="D440" s="39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</row>
    <row r="441" spans="1:45" ht="21" customHeight="1">
      <c r="A441" s="36"/>
      <c r="B441" s="38"/>
      <c r="C441" s="39"/>
      <c r="D441" s="39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</row>
    <row r="442" spans="1:45" ht="21" customHeight="1">
      <c r="A442" s="36"/>
      <c r="B442" s="38"/>
      <c r="C442" s="39"/>
      <c r="D442" s="39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</row>
    <row r="443" spans="1:45" ht="21" customHeight="1">
      <c r="A443" s="36"/>
      <c r="B443" s="38"/>
      <c r="C443" s="39"/>
      <c r="D443" s="39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</row>
    <row r="444" spans="1:45" ht="21" customHeight="1">
      <c r="A444" s="36"/>
      <c r="B444" s="38"/>
      <c r="C444" s="39"/>
      <c r="D444" s="39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</row>
    <row r="445" spans="1:45" ht="21" customHeight="1">
      <c r="A445" s="36"/>
      <c r="B445" s="38"/>
      <c r="C445" s="39"/>
      <c r="D445" s="39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</row>
    <row r="446" spans="1:45" ht="21" customHeight="1">
      <c r="A446" s="36"/>
      <c r="B446" s="38"/>
      <c r="C446" s="39"/>
      <c r="D446" s="39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</row>
    <row r="447" spans="1:45" ht="21" customHeight="1">
      <c r="A447" s="36"/>
      <c r="B447" s="38"/>
      <c r="C447" s="39"/>
      <c r="D447" s="39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</row>
    <row r="448" spans="1:45" ht="21" customHeight="1">
      <c r="A448" s="36"/>
      <c r="B448" s="38"/>
      <c r="C448" s="39"/>
      <c r="D448" s="39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</row>
    <row r="449" spans="1:45" ht="21" customHeight="1">
      <c r="A449" s="36"/>
      <c r="B449" s="38"/>
      <c r="C449" s="39"/>
      <c r="D449" s="39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</row>
    <row r="450" spans="1:45" ht="21" customHeight="1">
      <c r="A450" s="36"/>
      <c r="B450" s="38"/>
      <c r="C450" s="39"/>
      <c r="D450" s="39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</row>
    <row r="451" spans="1:45" ht="21" customHeight="1">
      <c r="A451" s="36"/>
      <c r="B451" s="38"/>
      <c r="C451" s="39"/>
      <c r="D451" s="39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</row>
    <row r="452" spans="1:45" ht="21" customHeight="1">
      <c r="A452" s="36"/>
      <c r="B452" s="38"/>
      <c r="C452" s="39"/>
      <c r="D452" s="39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</row>
    <row r="453" spans="1:45" ht="21" customHeight="1">
      <c r="A453" s="36"/>
      <c r="B453" s="38"/>
      <c r="C453" s="39"/>
      <c r="D453" s="39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</row>
    <row r="454" spans="1:45" ht="21" customHeight="1">
      <c r="A454" s="36"/>
      <c r="B454" s="38"/>
      <c r="C454" s="39"/>
      <c r="D454" s="39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</row>
    <row r="455" spans="1:45" ht="21" customHeight="1">
      <c r="A455" s="36"/>
      <c r="B455" s="38"/>
      <c r="C455" s="39"/>
      <c r="D455" s="39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</row>
    <row r="456" spans="1:45" ht="21" customHeight="1">
      <c r="A456" s="36"/>
      <c r="B456" s="38"/>
      <c r="C456" s="39"/>
      <c r="D456" s="39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</row>
    <row r="457" spans="1:45" ht="21" customHeight="1">
      <c r="A457" s="36"/>
      <c r="B457" s="38"/>
      <c r="C457" s="39"/>
      <c r="D457" s="39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</row>
    <row r="458" spans="1:45" ht="21" customHeight="1">
      <c r="A458" s="36"/>
      <c r="B458" s="38"/>
      <c r="C458" s="39"/>
      <c r="D458" s="39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</row>
    <row r="459" spans="1:45" ht="21" customHeight="1">
      <c r="A459" s="36"/>
      <c r="B459" s="38"/>
      <c r="C459" s="39"/>
      <c r="D459" s="39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</row>
    <row r="460" spans="1:45" ht="21" customHeight="1">
      <c r="A460" s="36"/>
      <c r="B460" s="38"/>
      <c r="C460" s="39"/>
      <c r="D460" s="39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</row>
    <row r="461" spans="1:45" ht="21" customHeight="1">
      <c r="A461" s="36"/>
      <c r="B461" s="38"/>
      <c r="C461" s="39"/>
      <c r="D461" s="39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</row>
    <row r="462" spans="1:45" ht="21" customHeight="1">
      <c r="A462" s="36"/>
      <c r="B462" s="38"/>
      <c r="C462" s="39"/>
      <c r="D462" s="39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</row>
    <row r="463" spans="1:45" ht="21" customHeight="1">
      <c r="A463" s="36"/>
      <c r="B463" s="38"/>
      <c r="C463" s="39"/>
      <c r="D463" s="39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</row>
    <row r="464" spans="1:45" ht="21" customHeight="1">
      <c r="A464" s="36"/>
      <c r="B464" s="38"/>
      <c r="C464" s="39"/>
      <c r="D464" s="39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</row>
    <row r="465" spans="1:45" ht="21" customHeight="1">
      <c r="A465" s="36"/>
      <c r="B465" s="38"/>
      <c r="C465" s="39"/>
      <c r="D465" s="39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</row>
    <row r="466" spans="1:45" ht="21" customHeight="1">
      <c r="A466" s="36"/>
      <c r="B466" s="38"/>
      <c r="C466" s="39"/>
      <c r="D466" s="39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</row>
    <row r="467" spans="1:45" ht="21" customHeight="1">
      <c r="A467" s="36"/>
      <c r="B467" s="38"/>
      <c r="C467" s="39"/>
      <c r="D467" s="39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</row>
    <row r="468" spans="1:45" ht="21" customHeight="1">
      <c r="A468" s="36"/>
      <c r="B468" s="38"/>
      <c r="C468" s="39"/>
      <c r="D468" s="39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</row>
    <row r="469" spans="1:45" ht="21" customHeight="1">
      <c r="A469" s="36"/>
      <c r="B469" s="38"/>
      <c r="C469" s="39"/>
      <c r="D469" s="39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</row>
    <row r="470" spans="1:45" ht="21" customHeight="1">
      <c r="A470" s="36"/>
      <c r="B470" s="38"/>
      <c r="C470" s="39"/>
      <c r="D470" s="39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</row>
    <row r="471" spans="1:45" ht="21" customHeight="1">
      <c r="A471" s="36"/>
      <c r="B471" s="38"/>
      <c r="C471" s="39"/>
      <c r="D471" s="39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</row>
    <row r="472" spans="1:45" ht="21" customHeight="1">
      <c r="A472" s="36"/>
      <c r="B472" s="38"/>
      <c r="C472" s="39"/>
      <c r="D472" s="39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</row>
    <row r="473" spans="1:45" ht="21" customHeight="1">
      <c r="A473" s="36"/>
      <c r="B473" s="38"/>
      <c r="C473" s="39"/>
      <c r="D473" s="39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</row>
    <row r="474" spans="1:45" ht="21" customHeight="1">
      <c r="A474" s="36"/>
      <c r="B474" s="38"/>
      <c r="C474" s="39"/>
      <c r="D474" s="39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</row>
    <row r="475" spans="1:45" ht="21" customHeight="1">
      <c r="A475" s="36"/>
      <c r="B475" s="38"/>
      <c r="C475" s="39"/>
      <c r="D475" s="39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</row>
    <row r="476" spans="1:45" ht="21" customHeight="1">
      <c r="A476" s="36"/>
      <c r="B476" s="38"/>
      <c r="C476" s="39"/>
      <c r="D476" s="39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</row>
    <row r="477" spans="1:45" ht="21" customHeight="1">
      <c r="A477" s="36"/>
      <c r="B477" s="38"/>
      <c r="C477" s="39"/>
      <c r="D477" s="39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</row>
    <row r="478" spans="1:45" ht="21" customHeight="1">
      <c r="A478" s="36"/>
      <c r="B478" s="38"/>
      <c r="C478" s="39"/>
      <c r="D478" s="39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</row>
    <row r="479" spans="1:45" ht="21" customHeight="1">
      <c r="A479" s="36"/>
      <c r="B479" s="38"/>
      <c r="C479" s="39"/>
      <c r="D479" s="39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</row>
    <row r="480" spans="1:45" ht="21" customHeight="1">
      <c r="A480" s="36"/>
      <c r="B480" s="38"/>
      <c r="C480" s="39"/>
      <c r="D480" s="39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</row>
    <row r="481" spans="1:45" ht="21" customHeight="1">
      <c r="A481" s="36"/>
      <c r="B481" s="38"/>
      <c r="C481" s="39"/>
      <c r="D481" s="39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</row>
    <row r="482" spans="1:45" ht="21" customHeight="1">
      <c r="A482" s="36"/>
      <c r="B482" s="38"/>
      <c r="C482" s="39"/>
      <c r="D482" s="39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</row>
    <row r="483" spans="1:45" ht="21" customHeight="1">
      <c r="A483" s="36"/>
      <c r="B483" s="38"/>
      <c r="C483" s="39"/>
      <c r="D483" s="39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</row>
    <row r="484" spans="1:45" ht="21" customHeight="1">
      <c r="A484" s="36"/>
      <c r="B484" s="38"/>
      <c r="C484" s="39"/>
      <c r="D484" s="39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</row>
    <row r="485" spans="1:45" ht="21" customHeight="1">
      <c r="A485" s="36"/>
      <c r="B485" s="38"/>
      <c r="C485" s="39"/>
      <c r="D485" s="39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</row>
    <row r="486" spans="1:45" ht="21" customHeight="1">
      <c r="A486" s="36"/>
      <c r="B486" s="38"/>
      <c r="C486" s="39"/>
      <c r="D486" s="39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</row>
    <row r="487" spans="1:45" ht="21" customHeight="1">
      <c r="A487" s="36"/>
      <c r="B487" s="38"/>
      <c r="C487" s="39"/>
      <c r="D487" s="39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</row>
    <row r="488" spans="1:45" ht="21" customHeight="1">
      <c r="A488" s="36"/>
      <c r="B488" s="38"/>
      <c r="C488" s="39"/>
      <c r="D488" s="39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</row>
    <row r="489" spans="1:45" ht="21" customHeight="1">
      <c r="A489" s="36"/>
      <c r="B489" s="38"/>
      <c r="C489" s="39"/>
      <c r="D489" s="39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</row>
    <row r="490" spans="1:45" ht="21" customHeight="1">
      <c r="A490" s="36"/>
      <c r="B490" s="38"/>
      <c r="C490" s="39"/>
      <c r="D490" s="39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</row>
    <row r="491" spans="1:45" ht="21" customHeight="1">
      <c r="A491" s="36"/>
      <c r="B491" s="38"/>
      <c r="C491" s="39"/>
      <c r="D491" s="39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</row>
    <row r="492" spans="1:45" ht="21" customHeight="1">
      <c r="A492" s="36"/>
      <c r="B492" s="38"/>
      <c r="C492" s="39"/>
      <c r="D492" s="39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</row>
    <row r="493" spans="1:45" ht="21" customHeight="1">
      <c r="A493" s="36"/>
      <c r="B493" s="38"/>
      <c r="C493" s="39"/>
      <c r="D493" s="39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</row>
    <row r="494" spans="1:45" ht="21" customHeight="1">
      <c r="A494" s="36"/>
      <c r="B494" s="38"/>
      <c r="C494" s="39"/>
      <c r="D494" s="39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</row>
    <row r="495" spans="1:45" ht="21" customHeight="1">
      <c r="A495" s="36"/>
      <c r="B495" s="38"/>
      <c r="C495" s="39"/>
      <c r="D495" s="39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</row>
    <row r="496" spans="1:45" ht="21" customHeight="1">
      <c r="A496" s="36"/>
      <c r="B496" s="38"/>
      <c r="C496" s="39"/>
      <c r="D496" s="39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</row>
    <row r="497" spans="1:45" ht="21" customHeight="1">
      <c r="A497" s="36"/>
      <c r="B497" s="38"/>
      <c r="C497" s="39"/>
      <c r="D497" s="39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</row>
    <row r="498" spans="1:45" ht="21" customHeight="1">
      <c r="A498" s="36"/>
      <c r="B498" s="38"/>
      <c r="C498" s="39"/>
      <c r="D498" s="39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</row>
    <row r="499" spans="1:45" ht="21" customHeight="1">
      <c r="A499" s="36"/>
      <c r="B499" s="38"/>
      <c r="C499" s="39"/>
      <c r="D499" s="39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</row>
    <row r="500" spans="1:45" ht="21" customHeight="1">
      <c r="A500" s="36"/>
      <c r="B500" s="38"/>
      <c r="C500" s="39"/>
      <c r="D500" s="39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</row>
  </sheetData>
  <sheetProtection password="FCE9" sheet="1" objects="1" scenarios="1"/>
  <mergeCells count="24">
    <mergeCell ref="D2:E5"/>
    <mergeCell ref="A22:A23"/>
    <mergeCell ref="A1:I1"/>
    <mergeCell ref="F2:G2"/>
    <mergeCell ref="H11:I11"/>
    <mergeCell ref="H16:I16"/>
    <mergeCell ref="H17:I17"/>
    <mergeCell ref="H2:I2"/>
    <mergeCell ref="G4:I4"/>
    <mergeCell ref="A12:A15"/>
    <mergeCell ref="C12:D12"/>
    <mergeCell ref="E12:G12"/>
    <mergeCell ref="E17:G17"/>
    <mergeCell ref="C7:D7"/>
    <mergeCell ref="C11:D11"/>
    <mergeCell ref="F6:F7"/>
    <mergeCell ref="E11:F11"/>
    <mergeCell ref="F22:I23"/>
    <mergeCell ref="H21:I21"/>
    <mergeCell ref="H14:I14"/>
    <mergeCell ref="E20:G20"/>
    <mergeCell ref="E18:I18"/>
    <mergeCell ref="H20:I20"/>
    <mergeCell ref="E19:I19"/>
  </mergeCells>
  <hyperlinks>
    <hyperlink ref="F22:I23" r:id="rId1" display="ENMM MARSEILLE PEMLB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S501"/>
  <sheetViews>
    <sheetView zoomScale="85" zoomScaleNormal="85" zoomScaleSheetLayoutView="85" workbookViewId="0" topLeftCell="A1">
      <selection activeCell="C11" sqref="C11:D11"/>
      <selection activeCell="C2" sqref="C2"/>
    </sheetView>
  </sheetViews>
  <sheetFormatPr defaultColWidth="11.421875" defaultRowHeight="21" customHeight="1"/>
  <cols>
    <col min="1" max="1" width="34.421875" style="55" customWidth="1"/>
    <col min="2" max="2" width="11.7109375" style="71" customWidth="1"/>
    <col min="3" max="4" width="11.7109375" style="58" customWidth="1"/>
    <col min="5" max="9" width="11.7109375" style="55" customWidth="1"/>
    <col min="10" max="16384" width="11.421875" style="55" customWidth="1"/>
  </cols>
  <sheetData>
    <row r="1" spans="1:45" ht="23.25" customHeight="1">
      <c r="A1" s="157" t="s">
        <v>83</v>
      </c>
      <c r="B1" s="157"/>
      <c r="C1" s="157"/>
      <c r="D1" s="157"/>
      <c r="E1" s="157"/>
      <c r="F1" s="157"/>
      <c r="G1" s="157"/>
      <c r="H1" s="157"/>
      <c r="I1" s="157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</row>
    <row r="2" spans="1:45" ht="21" customHeight="1">
      <c r="A2" s="55" t="s">
        <v>20</v>
      </c>
      <c r="B2" s="56" t="s">
        <v>27</v>
      </c>
      <c r="C2" s="22">
        <v>-1.1</v>
      </c>
      <c r="D2" s="154">
        <f>IF(OR(C5&lt;0,D5&lt;0,C5+D5/60&gt;90),"entrer une hauteur
00° &lt; Hi &lt; 90°",IF(OR(fi&lt;0,D7&lt;0,fi+D7/60&gt;90),"entrer une latitude
00° &lt; φ &lt; 90°",IF(OR(G&lt;0,D8&lt;0,G+D8/60&gt;180),"entrer une longitude
000° &lt; G &lt; 180°","")))</f>
      </c>
      <c r="E2" s="155"/>
      <c r="F2" s="155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</row>
    <row r="3" spans="1:45" ht="21" customHeight="1">
      <c r="A3" s="55" t="s">
        <v>21</v>
      </c>
      <c r="B3" s="56" t="s">
        <v>28</v>
      </c>
      <c r="C3" s="22">
        <v>0</v>
      </c>
      <c r="D3" s="154"/>
      <c r="E3" s="155"/>
      <c r="F3" s="155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</row>
    <row r="4" spans="1:45" ht="21" customHeight="1" thickBot="1">
      <c r="A4" s="55" t="s">
        <v>22</v>
      </c>
      <c r="B4" s="56" t="s">
        <v>29</v>
      </c>
      <c r="C4" s="22">
        <v>-8.6</v>
      </c>
      <c r="D4" s="154"/>
      <c r="E4" s="155"/>
      <c r="F4" s="15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</row>
    <row r="5" spans="1:45" ht="21" customHeight="1" thickBot="1">
      <c r="A5" s="55" t="s">
        <v>1</v>
      </c>
      <c r="B5" s="56" t="s">
        <v>6</v>
      </c>
      <c r="C5" s="24">
        <v>43</v>
      </c>
      <c r="D5" s="25">
        <v>24.8</v>
      </c>
      <c r="F5" s="158" t="s">
        <v>31</v>
      </c>
      <c r="G5" s="159"/>
      <c r="H5" s="164" t="s">
        <v>51</v>
      </c>
      <c r="I5" s="16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</row>
    <row r="6" spans="1:45" ht="21" customHeight="1" thickBot="1">
      <c r="A6" s="55" t="s">
        <v>0</v>
      </c>
      <c r="B6" s="56" t="s">
        <v>4</v>
      </c>
      <c r="C6" s="140">
        <v>0.8520833333333333</v>
      </c>
      <c r="D6" s="141"/>
      <c r="F6" s="103"/>
      <c r="G6" s="62" t="s">
        <v>32</v>
      </c>
      <c r="H6" s="72">
        <f>TRUNC(C5+(D5+C2+C3)/60)</f>
        <v>43</v>
      </c>
      <c r="I6" s="78">
        <f>(C5+(D5+C2+C3)/60-H6)*60</f>
        <v>23.700000000000188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</row>
    <row r="7" spans="1:45" ht="21" customHeight="1" thickBot="1">
      <c r="A7" s="55" t="s">
        <v>2</v>
      </c>
      <c r="B7" s="56" t="s">
        <v>7</v>
      </c>
      <c r="C7" s="24">
        <v>5</v>
      </c>
      <c r="D7" s="26">
        <v>12</v>
      </c>
      <c r="E7" s="31" t="s">
        <v>73</v>
      </c>
      <c r="F7" s="104" t="s">
        <v>33</v>
      </c>
      <c r="G7" s="160" t="s">
        <v>94</v>
      </c>
      <c r="H7" s="166"/>
      <c r="I7" s="161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</row>
    <row r="8" spans="1:45" ht="21" customHeight="1">
      <c r="A8" s="55" t="s">
        <v>3</v>
      </c>
      <c r="B8" s="56" t="s">
        <v>5</v>
      </c>
      <c r="C8" s="27">
        <v>28</v>
      </c>
      <c r="D8" s="26">
        <v>27</v>
      </c>
      <c r="E8" s="32" t="s">
        <v>68</v>
      </c>
      <c r="F8" s="105"/>
      <c r="G8" s="106" t="s">
        <v>34</v>
      </c>
      <c r="H8" s="107">
        <f>TRUNC(H6+I6/60+C4/60)</f>
        <v>43</v>
      </c>
      <c r="I8" s="108">
        <f>(H6+I6/60+C4/60-TRUNC(H6+I6/60+C4/60))*60</f>
        <v>15.100000000000335</v>
      </c>
      <c r="J8" s="70"/>
      <c r="K8" s="109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</row>
    <row r="9" spans="1:45" ht="21" customHeight="1" thickBot="1">
      <c r="A9" s="55" t="s">
        <v>10</v>
      </c>
      <c r="B9" s="56" t="s">
        <v>11</v>
      </c>
      <c r="C9" s="110" t="str">
        <f>CONCATENATE(IF(EW="W","+",IF(EW="E","-","ERREUR")),IF(OR(EW="E",EW="W"),TRUNC((ABS(G)+7.5)/15),""))</f>
        <v>+2</v>
      </c>
      <c r="F9" s="111"/>
      <c r="G9" s="54"/>
      <c r="H9" s="54"/>
      <c r="I9" s="54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</row>
    <row r="10" spans="1:45" ht="21" customHeight="1" thickBot="1">
      <c r="A10" s="55" t="s">
        <v>8</v>
      </c>
      <c r="B10" s="56" t="s">
        <v>9</v>
      </c>
      <c r="C10" s="170" t="str">
        <f>CONCATENATE(IF(HOUR(C6)+f&lt;0,HOUR(C6)+f+24,IF(HOUR(C6)+f&gt;23,HOUR(C6)+f-24,HOUR(C6)+f)),":",MINUTE(C6),":",SECOND(C6))</f>
        <v>22:27:0</v>
      </c>
      <c r="D10" s="170"/>
      <c r="E10" s="171">
        <f>IF(HOUR(C6)+f&lt;0,"la veille",IF(HOUR(C6)+f&gt;23,"le jour suivant",""))</f>
      </c>
      <c r="F10" s="172"/>
      <c r="H10" s="160" t="s">
        <v>49</v>
      </c>
      <c r="I10" s="161"/>
      <c r="J10" s="112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</row>
    <row r="11" spans="1:45" ht="21" customHeight="1">
      <c r="A11" s="153" t="s">
        <v>93</v>
      </c>
      <c r="B11" s="59" t="str">
        <f>CONCATENATE(HOUR(TCP),":00")</f>
        <v>22:00</v>
      </c>
      <c r="C11" s="27">
        <v>264</v>
      </c>
      <c r="D11" s="25">
        <v>54.9</v>
      </c>
      <c r="H11" s="64"/>
      <c r="I11" s="64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ht="21" customHeight="1">
      <c r="A12" s="153"/>
      <c r="B12" s="59" t="str">
        <f>TCP</f>
        <v>22:27:0</v>
      </c>
      <c r="C12" s="113">
        <f>IF(C11&gt;C13,IF(INT(C11+D11/60+((MINUTE(B12)+SECOND(B12)/60)/60)*(C13-C11+360+(D13-D11)/60))&gt;359,INT(C11+D11/60+((MINUTE(B12)+SECOND(B12)/60)/60)*(C13-C11+360+(D13-D11)/60))-360,INT(C11+D11/60+((MINUTE(B12)+SECOND(B12)/60)/60)*(C13-C11+360+(D13-D11)/60))),INT(C11+D11/60+((MINUTE(B12)+SECOND(B12)/60)/60)*(C13-C11+(D13-D11)/60)))</f>
        <v>271</v>
      </c>
      <c r="D12" s="78">
        <f>IF(C11&gt;C13,IF(INT(C11+D11/60+((MINUTE(B12)+SECOND(B12)/60)/60)*(C13-C11+360+(D13-D11)/60))&gt;359,(C11+D11/60+((MINUTE(B12)+SECOND(B12)/60)/60)*(C13-C11+360+(D13-D11)/60)-C12-360)*60,(C11+D11/60+((MINUTE(B12)+SECOND(B12)/60)/60)*(C13-C11+360+(D13-D11)/60)-C12)*60),(C11+D11/60+((MINUTE(B12)+SECOND(B12)/60)/60)*(C13-C11+(D13-D11)/60)-C12)*60)</f>
        <v>40.97999999999956</v>
      </c>
      <c r="E12" s="175" t="s">
        <v>44</v>
      </c>
      <c r="F12" s="175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</row>
    <row r="13" spans="1:45" ht="21" customHeight="1">
      <c r="A13" s="153"/>
      <c r="B13" s="59" t="str">
        <f>CONCATENATE(HOUR(TCP)+1,":00")</f>
        <v>23:00</v>
      </c>
      <c r="C13" s="101">
        <v>279</v>
      </c>
      <c r="D13" s="102">
        <v>57.3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</row>
    <row r="14" spans="1:45" ht="21" customHeight="1">
      <c r="A14" s="63" t="s">
        <v>84</v>
      </c>
      <c r="B14" s="62" t="s">
        <v>85</v>
      </c>
      <c r="C14" s="28" t="s">
        <v>73</v>
      </c>
      <c r="D14" s="29">
        <v>38</v>
      </c>
      <c r="E14" s="25">
        <v>46.4</v>
      </c>
      <c r="F14" s="114"/>
      <c r="G14" s="114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</row>
    <row r="15" spans="1:45" ht="21" customHeight="1" thickBot="1">
      <c r="A15" s="63" t="s">
        <v>91</v>
      </c>
      <c r="B15" s="62" t="s">
        <v>92</v>
      </c>
      <c r="C15" s="27">
        <v>80</v>
      </c>
      <c r="D15" s="25">
        <v>52.6</v>
      </c>
      <c r="E15" s="67"/>
      <c r="F15" s="114"/>
      <c r="G15" s="114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</row>
    <row r="16" spans="1:45" ht="21" customHeight="1" thickBot="1">
      <c r="A16" s="55" t="s">
        <v>87</v>
      </c>
      <c r="B16" s="62" t="s">
        <v>86</v>
      </c>
      <c r="C16" s="115">
        <f>TRUNC(IF(IF(EW="E",1,-1)*(G+D8/60)+C12+D12/60&lt;0,IF(EW="E",1,-1)*(G+D8/60)+C12+D12/60+360,IF(IF(EW="E",1,-1)*(G+D8/60)+C12+D12/60&gt;360,IF(EW="E",1,-1)*(G+D8/60)+C12+D12/60-360,IF(EW="E",1,-1)*(G+D8/60)+C12+D12/60)))</f>
        <v>243</v>
      </c>
      <c r="D16" s="108">
        <f>(IF(IF(EW="E",1,-1)*(G+D8/60)+C12+D12/60&lt;0,IF(EW="E",1,-1)*(G+D8/60)+C12+D12/60+360,IF(IF(EW="E",1,-1)*(G+D8/60)+C12+D12/60&gt;360,IF(EW="E",1,-1)*(G+D8/60)+C12+D12/60-360,IF(EW="E",1,-1)*(G+D8/60)+C12+D12/60))-C16)*60</f>
        <v>13.980000000000246</v>
      </c>
      <c r="F16" s="64"/>
      <c r="G16" s="160" t="s">
        <v>89</v>
      </c>
      <c r="H16" s="166"/>
      <c r="I16" s="161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</row>
    <row r="17" spans="1:45" ht="21" customHeight="1" thickBot="1">
      <c r="A17" s="55" t="s">
        <v>88</v>
      </c>
      <c r="B17" s="62" t="s">
        <v>24</v>
      </c>
      <c r="C17" s="115">
        <f>IF(C16+C15+(D16+D15)/60&gt;360,TRUNC(C16+C15+(D16+D15)/60-360),TRUNC(C16+C15+(D16+D15)/60))</f>
        <v>324</v>
      </c>
      <c r="D17" s="108">
        <f>((C16+C15+(D16+D15)/60)-TRUNC(C16+C15+(D16+D15)/60))*60</f>
        <v>6.580000000000155</v>
      </c>
      <c r="F17" s="64"/>
      <c r="G17" s="160" t="s">
        <v>90</v>
      </c>
      <c r="H17" s="166"/>
      <c r="I17" s="161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</row>
    <row r="18" spans="1:45" ht="21" customHeight="1" thickBot="1">
      <c r="A18" s="55" t="s">
        <v>14</v>
      </c>
      <c r="B18" s="62" t="s">
        <v>25</v>
      </c>
      <c r="C18" s="60">
        <f>IF(C17&lt;180,C17,TRUNC(360-C17-D17/60))</f>
        <v>35</v>
      </c>
      <c r="D18" s="61">
        <f>IF(C17&lt;180,D17,(360-C17-D17/60-TRUNC(360-C17-D17/60))*60)</f>
        <v>53.419999999999845</v>
      </c>
      <c r="E18" s="167" t="str">
        <f>IF(C17&lt;180,"astre à l'Ouest","astre à l'Est")</f>
        <v>astre à l'Est</v>
      </c>
      <c r="F18" s="168"/>
      <c r="G18" s="169"/>
      <c r="H18" s="162" t="str">
        <f>IF(C17&lt;180,"P = AHag","P = 360 - AHag")</f>
        <v>P = 360 - AHag</v>
      </c>
      <c r="I18" s="163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</row>
    <row r="19" spans="1:45" ht="21" customHeight="1" thickBot="1">
      <c r="A19" s="55" t="s">
        <v>16</v>
      </c>
      <c r="B19" s="62" t="s">
        <v>43</v>
      </c>
      <c r="C19" s="60">
        <f>TRUNC(ASIN(SIN(IF(NS="N",1,-1)*(fi+D7/60)/180*PI())*SIN(IF(C14="N",1,-1)*(D14+E14/60)/180*PI())+COS(IF(NS="N",1,-1)*(fi+D7/60)/180*PI())*COS(IF(C14="N",1,-1)*(D14+E14/60)/180*PI())*COS((C18+D18/60)/180*PI()))/PI()*180)</f>
        <v>43</v>
      </c>
      <c r="D19" s="61">
        <f>(ASIN(SIN(IF(NS="N",1,-1)*(fi+D7/60)/180*PI())*SIN(IF(C14="N",1,-1)*(D14+E14/60)/180*PI())+COS(IF(NS="N",1,-1)*(fi+D7/60)/180*PI())*COS(IF(C14="N",1,-1)*(D14+E14/60)/180*PI())*COS((C18+D18/60)/180*PI()))/PI()*180-C19)*60</f>
        <v>17.761581465257166</v>
      </c>
      <c r="E19" s="177" t="s">
        <v>47</v>
      </c>
      <c r="F19" s="177"/>
      <c r="G19" s="177"/>
      <c r="H19" s="177"/>
      <c r="I19" s="178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</row>
    <row r="20" spans="1:45" ht="21" customHeight="1" thickBot="1">
      <c r="A20" s="55" t="s">
        <v>17</v>
      </c>
      <c r="B20" s="62" t="s">
        <v>26</v>
      </c>
      <c r="C20" s="116">
        <f>IF(ATAN((SIN((C18+D18/60)/180*PI())/(COS(IF(NS="N",1,-1)*(fi+D7/60)/180*PI())*TAN(IF(C14="N",1,-1)*(D14+E14/60)/180*PI())-SIN(IF(NS="N",1,-1)*(fi+D7/60)/180*PI())*COS((C18+D18/60)/180*PI()))))/PI()*180&lt;0,ATAN((SIN((C18+D18/60)/180*PI())/(COS(IF(NS="N",1,-1)*(fi+D7/60)/180*PI())*TAN(IF(C14="N",1,-1)*(D14+E14/60)/180*PI())-SIN(IF(NS="N",1,-1)*(fi+D7/60)/180*PI())*COS((C18+D18/60)/180*PI()))))/PI()*180+180,ATAN((SIN((C18+D18/60)/180*PI())/(COS(IF(NS="N",1,-1)*(fi+D7/60)/180*PI())*TAN(IF(C14="N",1,-1)*(D14+E14/60)/180*PI())-SIN(IF(NS="N",1,-1)*(fi+D7/60)/180*PI())*COS((C18+D18/60)/180*PI()))))/PI()*180)</f>
        <v>38.90023946293135</v>
      </c>
      <c r="E20" s="160" t="s">
        <v>35</v>
      </c>
      <c r="F20" s="166"/>
      <c r="G20" s="166"/>
      <c r="H20" s="166"/>
      <c r="I20" s="161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</row>
    <row r="21" spans="1:45" ht="21" customHeight="1" thickBot="1">
      <c r="A21" s="55" t="s">
        <v>18</v>
      </c>
      <c r="B21" s="62" t="s">
        <v>41</v>
      </c>
      <c r="C21" s="116">
        <f>IF(C17&lt;180,360-AZ,AZ)</f>
        <v>38.90023946293135</v>
      </c>
      <c r="E21" s="176" t="str">
        <f>IF(C17&lt;180,"astre à l'Ouest","astre à l'Est")</f>
        <v>astre à l'Est</v>
      </c>
      <c r="F21" s="176"/>
      <c r="G21" s="176"/>
      <c r="H21" s="160" t="str">
        <f>IF(C17&lt;180,"Z = 360 - Az","Z = Az")</f>
        <v>Z = Az</v>
      </c>
      <c r="I21" s="161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</row>
    <row r="22" spans="1:45" ht="21" customHeight="1" thickBot="1">
      <c r="A22" s="55" t="s">
        <v>36</v>
      </c>
      <c r="B22" s="62" t="s">
        <v>42</v>
      </c>
      <c r="C22" s="117">
        <f>(H8+I8/60-C19-D19/60)*60</f>
        <v>-2.6615814652568304</v>
      </c>
      <c r="E22" s="64"/>
      <c r="F22" s="64"/>
      <c r="G22" s="64"/>
      <c r="H22" s="160" t="s">
        <v>48</v>
      </c>
      <c r="I22" s="161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1:45" ht="21" customHeight="1">
      <c r="A23" s="156" t="s">
        <v>37</v>
      </c>
      <c r="B23" s="62" t="s">
        <v>39</v>
      </c>
      <c r="C23" s="118">
        <f>INT(ABS(IF(NS="N",1,-1)*(fi+D7/60)+C22*COS(C21*PI()/180)/60))</f>
        <v>5</v>
      </c>
      <c r="D23" s="119">
        <f>(ABS(IF(NS="N",1,-1)*(fi+D7/60)+C22*COS(C21*PI()/180)/60)-C23)*60</f>
        <v>9.92864944580985</v>
      </c>
      <c r="E23" s="120" t="str">
        <f>IF(SIGN(IF(NS="N",1,-1)*(fi+D7/60)+C22*COS(C21*PI()/180)/60)=1,"N","S")</f>
        <v>N</v>
      </c>
      <c r="F23" s="173" t="s">
        <v>53</v>
      </c>
      <c r="G23" s="174"/>
      <c r="H23" s="174"/>
      <c r="I23" s="174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</row>
    <row r="24" spans="1:45" ht="21" customHeight="1">
      <c r="A24" s="156"/>
      <c r="B24" s="62" t="s">
        <v>40</v>
      </c>
      <c r="C24" s="115">
        <f>INT(ABS(IF(IF(EW="W",1,-1)*(G+D8/60)-C22*SIN(PI()*C21/180)/COS((IF(NS="N",1,-1)*(fi+D7/60)+C22*COS(C21*PI()/180)/60/2)*PI()/180)/60&gt;180,(IF(EW="W",1,-1)*(G+D8/60)-C22*SIN(PI()*C21/180)/COS((IF(NS="N",1,-1)*(fi+D7/60)+C22*COS(C21*PI()/180)/60/2)*PI()/180)/60)-360,IF(IF(EW="W",1,-1)*(G+D8/60)-C22*SIN(PI()*C21/180)/COS((IF(NS="N",1,-1)*(fi+D7/60)+C22*COS(C21*PI()/180)/60/2)*PI()/180)/60&lt;-180,360+(IF(EW="W",1,-1)*(G+D8/60)-C22*SIN(PI()*C21/180)/COS((IF(NS="N",1,-1)*(fi+D7/60)+C22*COS(C21*PI()/180)/60/2)*PI()/180)/60),IF(EW="W",1,-1)*(G+D8/60)-C22*SIN(PI()*C21/180)/COS((IF(NS="N",1,-1)*(fi+D7/60)+C22*COS(C21*PI()/180)/60/2)*PI()/180)/60))))</f>
        <v>28</v>
      </c>
      <c r="D24" s="121">
        <f>(ABS(IF(IF(EW="W",1,-1)*(G+D8/60)-C22*SIN(PI()*C21/180)/COS((IF(NS="N",1,-1)*(fi+D7/60)+C22*COS(C21*PI()/180)/60/2)*PI()/180)/60&gt;180,(IF(EW="W",1,-1)*(G+D8/60)-C22*SIN(PI()*C21/180)/COS((IF(NS="N",1,-1)*(fi+D7/60)+C22*COS(C21*PI()/180)/60/2)*PI()/180)/60)-360,IF(IF(EW="W",1,-1)*(G+D8/60)-C22*SIN(PI()*C21/180)/COS((IF(NS="N",1,-1)*(fi+D7/60)+C22*COS(C21*PI()/180)/60/2)*PI()/180)/60&lt;-180,360+(IF(EW="W",1,-1)*(G+D7/60)-C22*SIN(PI()*C21/180)/COS((IF(NS="N",1,-1)*(fi+D7/60)+C22*COS(C21*PI()/180)/60/2)*PI()/180)/60),IF(EW="W",1,-1)*(G+D8/60)-C22*SIN(PI()*C21/180)/COS((IF(NS="N",1,-1)*(fi+D7/60)+C22*COS(C21*PI()/180)/60/2)*PI()/180)/60)))-C24)*60</f>
        <v>28.678244730723605</v>
      </c>
      <c r="E24" s="122" t="str">
        <f>IF(SIGN(IF(IF(EW="W",1,-1)*(G+D8/60)-C22*SIN(PI()*C21/180)/COS((IF(NS="N",1,-1)*(fi+D7/60)+C22*COS(C21*PI()/180)/60/2)*PI()/180)/60&gt;180,(IF(EW="W",1,-1)*(G+D8/60)-C22*SIN(PI()*C21/180)/COS((IF(NS="N",1,-1)*(fi+D7/60)+C22*COS(C21*PI()/180)/60/2)*PI()/180)/60)-360,IF(IF(EW="W",1,-1)*(G+D8/60)-C22*SIN(PI()*C21/180)/COS((IF(NS="N",1,-1)*(fi+D7/60)+C22*COS(C21*PI()/180)/60/2)*PI()/180)/60&lt;-180,360+(IF(EW="W",1,-1)*(G+D8/60)-C22*SIN(PI()*C21/180)/COS((IF(NS="N",1,-1)*(fi+D7/60)+C22*COS(C21*PI()/180)/60/2)*PI()/180)/60),IF(EW="W",1,-1)*(G+D8/60)-C22*SIN(PI()*C21/180)/COS((IF(NS="N",1,-1)*(fi+D7/60)+C22*COS(C21*PI()/180)/60/2)*PI()/180)/60)))=1,"W","E")</f>
        <v>W</v>
      </c>
      <c r="F24" s="173"/>
      <c r="G24" s="174"/>
      <c r="H24" s="174"/>
      <c r="I24" s="174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</row>
    <row r="25" spans="1:45" ht="21" customHeight="1">
      <c r="A25" s="70"/>
      <c r="B25" s="86"/>
      <c r="C25" s="87"/>
      <c r="D25" s="87"/>
      <c r="E25" s="70"/>
      <c r="F25" s="87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</row>
    <row r="26" spans="1:45" ht="21" customHeight="1">
      <c r="A26" s="70"/>
      <c r="B26" s="86"/>
      <c r="C26" s="87"/>
      <c r="D26" s="87"/>
      <c r="E26" s="70"/>
      <c r="F26" s="87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</row>
    <row r="27" spans="1:45" ht="21" customHeight="1">
      <c r="A27" s="70"/>
      <c r="B27" s="86"/>
      <c r="C27" s="87"/>
      <c r="D27" s="87"/>
      <c r="E27" s="70"/>
      <c r="F27" s="87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</row>
    <row r="28" spans="1:45" ht="21" customHeight="1">
      <c r="A28" s="70"/>
      <c r="B28" s="86"/>
      <c r="C28" s="87"/>
      <c r="D28" s="87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</row>
    <row r="29" spans="1:45" ht="21" customHeight="1">
      <c r="A29" s="70"/>
      <c r="B29" s="86"/>
      <c r="C29" s="87"/>
      <c r="D29" s="87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</row>
    <row r="30" spans="1:45" ht="21" customHeight="1">
      <c r="A30" s="70"/>
      <c r="B30" s="86"/>
      <c r="C30" s="87"/>
      <c r="D30" s="87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</row>
    <row r="31" spans="1:45" ht="21" customHeight="1">
      <c r="A31" s="70"/>
      <c r="B31" s="86"/>
      <c r="C31" s="87"/>
      <c r="D31" s="87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</row>
    <row r="32" spans="1:45" ht="21" customHeight="1">
      <c r="A32" s="70"/>
      <c r="B32" s="86"/>
      <c r="C32" s="87"/>
      <c r="D32" s="87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</row>
    <row r="33" spans="1:45" ht="21" customHeight="1">
      <c r="A33" s="70"/>
      <c r="B33" s="86"/>
      <c r="C33" s="87"/>
      <c r="D33" s="87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45" ht="21" customHeight="1">
      <c r="A34" s="70"/>
      <c r="B34" s="86"/>
      <c r="C34" s="87"/>
      <c r="D34" s="87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</row>
    <row r="35" spans="1:45" ht="21" customHeight="1">
      <c r="A35" s="70"/>
      <c r="B35" s="86"/>
      <c r="C35" s="87"/>
      <c r="D35" s="87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</row>
    <row r="36" spans="1:45" ht="21" customHeight="1">
      <c r="A36" s="70"/>
      <c r="B36" s="86"/>
      <c r="C36" s="87"/>
      <c r="D36" s="87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ht="21" customHeight="1">
      <c r="A37" s="70"/>
      <c r="B37" s="86"/>
      <c r="C37" s="87"/>
      <c r="D37" s="87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</row>
    <row r="38" spans="1:45" ht="21" customHeight="1">
      <c r="A38" s="70"/>
      <c r="B38" s="86"/>
      <c r="C38" s="87"/>
      <c r="D38" s="87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</row>
    <row r="39" spans="1:45" ht="21" customHeight="1">
      <c r="A39" s="70"/>
      <c r="B39" s="86"/>
      <c r="C39" s="87"/>
      <c r="D39" s="87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</row>
    <row r="40" spans="1:45" ht="21" customHeight="1">
      <c r="A40" s="70"/>
      <c r="B40" s="86"/>
      <c r="C40" s="87"/>
      <c r="D40" s="87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</row>
    <row r="41" spans="1:45" ht="21" customHeight="1">
      <c r="A41" s="70"/>
      <c r="B41" s="86"/>
      <c r="C41" s="87"/>
      <c r="D41" s="87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</row>
    <row r="42" spans="1:45" ht="21" customHeight="1">
      <c r="A42" s="70"/>
      <c r="B42" s="86"/>
      <c r="C42" s="87"/>
      <c r="D42" s="87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</row>
    <row r="43" spans="1:45" ht="21" customHeight="1">
      <c r="A43" s="70"/>
      <c r="B43" s="86"/>
      <c r="C43" s="87"/>
      <c r="D43" s="87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</row>
    <row r="44" spans="1:45" ht="21" customHeight="1">
      <c r="A44" s="70"/>
      <c r="B44" s="86"/>
      <c r="C44" s="87"/>
      <c r="D44" s="87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</row>
    <row r="45" spans="1:45" ht="21" customHeight="1">
      <c r="A45" s="70"/>
      <c r="B45" s="86"/>
      <c r="C45" s="87"/>
      <c r="D45" s="87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</row>
    <row r="46" spans="1:45" ht="21" customHeight="1">
      <c r="A46" s="70"/>
      <c r="B46" s="86"/>
      <c r="C46" s="87"/>
      <c r="D46" s="87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</row>
    <row r="47" spans="1:45" ht="21" customHeight="1">
      <c r="A47" s="70"/>
      <c r="B47" s="86"/>
      <c r="C47" s="87"/>
      <c r="D47" s="87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</row>
    <row r="48" spans="1:45" ht="21" customHeight="1">
      <c r="A48" s="70"/>
      <c r="B48" s="86"/>
      <c r="C48" s="87"/>
      <c r="D48" s="87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</row>
    <row r="49" spans="1:45" ht="21" customHeight="1">
      <c r="A49" s="70"/>
      <c r="B49" s="86"/>
      <c r="C49" s="87"/>
      <c r="D49" s="87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</row>
    <row r="50" spans="1:45" ht="21" customHeight="1">
      <c r="A50" s="70"/>
      <c r="B50" s="86"/>
      <c r="C50" s="87"/>
      <c r="D50" s="87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</row>
    <row r="51" spans="1:45" ht="21" customHeight="1">
      <c r="A51" s="70"/>
      <c r="B51" s="86"/>
      <c r="C51" s="87"/>
      <c r="D51" s="87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</row>
    <row r="52" spans="1:45" ht="21" customHeight="1">
      <c r="A52" s="70"/>
      <c r="B52" s="86"/>
      <c r="C52" s="87"/>
      <c r="D52" s="87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</row>
    <row r="53" spans="1:45" ht="21" customHeight="1">
      <c r="A53" s="70"/>
      <c r="B53" s="86"/>
      <c r="C53" s="87"/>
      <c r="D53" s="87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</row>
    <row r="54" spans="1:45" ht="21" customHeight="1">
      <c r="A54" s="70"/>
      <c r="B54" s="86"/>
      <c r="C54" s="87"/>
      <c r="D54" s="87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</row>
    <row r="55" spans="1:45" ht="21" customHeight="1">
      <c r="A55" s="70"/>
      <c r="B55" s="86"/>
      <c r="C55" s="87"/>
      <c r="D55" s="87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</row>
    <row r="56" spans="1:45" ht="21" customHeight="1">
      <c r="A56" s="70"/>
      <c r="B56" s="86"/>
      <c r="C56" s="87"/>
      <c r="D56" s="87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</row>
    <row r="57" spans="1:45" ht="21" customHeight="1">
      <c r="A57" s="70"/>
      <c r="B57" s="86"/>
      <c r="C57" s="87"/>
      <c r="D57" s="87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</row>
    <row r="58" spans="1:45" ht="21" customHeight="1">
      <c r="A58" s="70"/>
      <c r="B58" s="86"/>
      <c r="C58" s="87"/>
      <c r="D58" s="87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</row>
    <row r="59" spans="1:45" ht="21" customHeight="1">
      <c r="A59" s="70"/>
      <c r="B59" s="86"/>
      <c r="C59" s="87"/>
      <c r="D59" s="87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</row>
    <row r="60" spans="1:45" ht="21" customHeight="1">
      <c r="A60" s="70"/>
      <c r="B60" s="86"/>
      <c r="C60" s="87"/>
      <c r="D60" s="87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</row>
    <row r="61" spans="1:45" ht="21" customHeight="1">
      <c r="A61" s="70"/>
      <c r="B61" s="86"/>
      <c r="C61" s="87"/>
      <c r="D61" s="87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</row>
    <row r="62" spans="1:45" ht="21" customHeight="1">
      <c r="A62" s="70"/>
      <c r="B62" s="86"/>
      <c r="C62" s="87"/>
      <c r="D62" s="87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</row>
    <row r="63" spans="1:45" ht="21" customHeight="1">
      <c r="A63" s="70"/>
      <c r="B63" s="86"/>
      <c r="C63" s="87"/>
      <c r="D63" s="87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</row>
    <row r="64" spans="1:45" ht="21" customHeight="1">
      <c r="A64" s="70"/>
      <c r="B64" s="86"/>
      <c r="C64" s="87"/>
      <c r="D64" s="87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</row>
    <row r="65" spans="1:45" ht="21" customHeight="1">
      <c r="A65" s="70"/>
      <c r="B65" s="86"/>
      <c r="C65" s="87"/>
      <c r="D65" s="87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</row>
    <row r="66" spans="1:45" ht="21" customHeight="1">
      <c r="A66" s="70"/>
      <c r="B66" s="86"/>
      <c r="C66" s="87"/>
      <c r="D66" s="87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</row>
    <row r="67" spans="1:45" ht="21" customHeight="1">
      <c r="A67" s="70"/>
      <c r="B67" s="86"/>
      <c r="C67" s="87"/>
      <c r="D67" s="87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</row>
    <row r="68" spans="1:45" ht="21" customHeight="1">
      <c r="A68" s="70"/>
      <c r="B68" s="86"/>
      <c r="C68" s="87"/>
      <c r="D68" s="87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</row>
    <row r="69" spans="1:45" ht="21" customHeight="1">
      <c r="A69" s="70"/>
      <c r="B69" s="86"/>
      <c r="C69" s="87"/>
      <c r="D69" s="87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</row>
    <row r="70" spans="1:45" ht="21" customHeight="1">
      <c r="A70" s="70"/>
      <c r="B70" s="86"/>
      <c r="C70" s="87"/>
      <c r="D70" s="87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</row>
    <row r="71" spans="1:45" ht="21" customHeight="1">
      <c r="A71" s="70"/>
      <c r="B71" s="86"/>
      <c r="C71" s="87"/>
      <c r="D71" s="87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</row>
    <row r="72" spans="1:45" ht="21" customHeight="1">
      <c r="A72" s="70"/>
      <c r="B72" s="86"/>
      <c r="C72" s="87"/>
      <c r="D72" s="87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</row>
    <row r="73" spans="1:45" ht="21" customHeight="1">
      <c r="A73" s="70"/>
      <c r="B73" s="86"/>
      <c r="C73" s="87"/>
      <c r="D73" s="87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</row>
    <row r="74" spans="1:45" ht="21" customHeight="1">
      <c r="A74" s="70"/>
      <c r="B74" s="86"/>
      <c r="C74" s="87"/>
      <c r="D74" s="87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</row>
    <row r="75" spans="1:45" ht="21" customHeight="1">
      <c r="A75" s="70"/>
      <c r="B75" s="86"/>
      <c r="C75" s="87"/>
      <c r="D75" s="87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</row>
    <row r="76" spans="1:45" ht="21" customHeight="1">
      <c r="A76" s="70"/>
      <c r="B76" s="86"/>
      <c r="C76" s="87"/>
      <c r="D76" s="87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</row>
    <row r="77" spans="1:45" ht="21" customHeight="1">
      <c r="A77" s="70"/>
      <c r="B77" s="86"/>
      <c r="C77" s="87"/>
      <c r="D77" s="87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</row>
    <row r="78" spans="1:45" ht="21" customHeight="1">
      <c r="A78" s="70"/>
      <c r="B78" s="86"/>
      <c r="C78" s="87"/>
      <c r="D78" s="87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</row>
    <row r="79" spans="1:45" ht="21" customHeight="1">
      <c r="A79" s="70"/>
      <c r="B79" s="86"/>
      <c r="C79" s="87"/>
      <c r="D79" s="87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</row>
    <row r="80" spans="1:45" ht="21" customHeight="1">
      <c r="A80" s="70"/>
      <c r="B80" s="86"/>
      <c r="C80" s="87"/>
      <c r="D80" s="87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</row>
    <row r="81" spans="1:45" ht="21" customHeight="1">
      <c r="A81" s="70"/>
      <c r="B81" s="86"/>
      <c r="C81" s="87"/>
      <c r="D81" s="87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</row>
    <row r="82" spans="1:45" ht="21" customHeight="1">
      <c r="A82" s="70"/>
      <c r="B82" s="86"/>
      <c r="C82" s="87"/>
      <c r="D82" s="87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</row>
    <row r="83" spans="1:45" ht="21" customHeight="1">
      <c r="A83" s="70"/>
      <c r="B83" s="86"/>
      <c r="C83" s="87"/>
      <c r="D83" s="87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</row>
    <row r="84" spans="1:45" ht="21" customHeight="1">
      <c r="A84" s="70"/>
      <c r="B84" s="86"/>
      <c r="C84" s="87"/>
      <c r="D84" s="87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</row>
    <row r="85" spans="1:45" ht="21" customHeight="1">
      <c r="A85" s="70"/>
      <c r="B85" s="86"/>
      <c r="C85" s="87"/>
      <c r="D85" s="87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</row>
    <row r="86" spans="1:45" ht="21" customHeight="1">
      <c r="A86" s="70"/>
      <c r="B86" s="86"/>
      <c r="C86" s="87"/>
      <c r="D86" s="87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</row>
    <row r="87" spans="1:45" ht="21" customHeight="1">
      <c r="A87" s="70"/>
      <c r="B87" s="86"/>
      <c r="C87" s="87"/>
      <c r="D87" s="87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</row>
    <row r="88" spans="1:45" ht="21" customHeight="1">
      <c r="A88" s="70"/>
      <c r="B88" s="86"/>
      <c r="C88" s="87"/>
      <c r="D88" s="87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</row>
    <row r="89" spans="1:45" ht="21" customHeight="1">
      <c r="A89" s="70"/>
      <c r="B89" s="86"/>
      <c r="C89" s="87"/>
      <c r="D89" s="87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</row>
    <row r="90" spans="1:45" ht="21" customHeight="1">
      <c r="A90" s="70"/>
      <c r="B90" s="86"/>
      <c r="C90" s="87"/>
      <c r="D90" s="87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</row>
    <row r="91" spans="1:45" ht="21" customHeight="1">
      <c r="A91" s="70"/>
      <c r="B91" s="86"/>
      <c r="C91" s="87"/>
      <c r="D91" s="87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</row>
    <row r="92" spans="1:45" ht="21" customHeight="1">
      <c r="A92" s="70"/>
      <c r="B92" s="86"/>
      <c r="C92" s="87"/>
      <c r="D92" s="87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</row>
    <row r="93" spans="1:45" ht="21" customHeight="1">
      <c r="A93" s="70"/>
      <c r="B93" s="86"/>
      <c r="C93" s="87"/>
      <c r="D93" s="87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</row>
    <row r="94" spans="1:45" ht="21" customHeight="1">
      <c r="A94" s="70"/>
      <c r="B94" s="86"/>
      <c r="C94" s="87"/>
      <c r="D94" s="87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</row>
    <row r="95" spans="1:45" ht="21" customHeight="1">
      <c r="A95" s="70"/>
      <c r="B95" s="86"/>
      <c r="C95" s="87"/>
      <c r="D95" s="87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</row>
    <row r="96" spans="1:45" ht="21" customHeight="1">
      <c r="A96" s="70"/>
      <c r="B96" s="86"/>
      <c r="C96" s="87"/>
      <c r="D96" s="87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</row>
    <row r="97" spans="1:45" ht="21" customHeight="1">
      <c r="A97" s="70"/>
      <c r="B97" s="86"/>
      <c r="C97" s="87"/>
      <c r="D97" s="87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</row>
    <row r="98" spans="1:45" ht="21" customHeight="1">
      <c r="A98" s="70"/>
      <c r="B98" s="86"/>
      <c r="C98" s="87"/>
      <c r="D98" s="87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</row>
    <row r="99" spans="1:45" ht="21" customHeight="1">
      <c r="A99" s="70"/>
      <c r="B99" s="86"/>
      <c r="C99" s="87"/>
      <c r="D99" s="87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</row>
    <row r="100" spans="1:45" ht="21" customHeight="1">
      <c r="A100" s="70"/>
      <c r="B100" s="86"/>
      <c r="C100" s="87"/>
      <c r="D100" s="87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</row>
    <row r="101" spans="1:45" ht="21" customHeight="1">
      <c r="A101" s="70"/>
      <c r="B101" s="86"/>
      <c r="C101" s="87"/>
      <c r="D101" s="87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</row>
    <row r="102" spans="1:45" ht="21" customHeight="1">
      <c r="A102" s="70"/>
      <c r="B102" s="86"/>
      <c r="C102" s="87"/>
      <c r="D102" s="87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</row>
    <row r="103" spans="1:45" ht="21" customHeight="1">
      <c r="A103" s="70"/>
      <c r="B103" s="86"/>
      <c r="C103" s="87"/>
      <c r="D103" s="87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</row>
    <row r="104" spans="1:45" ht="21" customHeight="1">
      <c r="A104" s="70"/>
      <c r="B104" s="86"/>
      <c r="C104" s="87"/>
      <c r="D104" s="87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</row>
    <row r="105" spans="1:45" ht="21" customHeight="1">
      <c r="A105" s="70"/>
      <c r="B105" s="86"/>
      <c r="C105" s="87"/>
      <c r="D105" s="87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</row>
    <row r="106" spans="1:45" ht="21" customHeight="1">
      <c r="A106" s="70"/>
      <c r="B106" s="86"/>
      <c r="C106" s="87"/>
      <c r="D106" s="87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</row>
    <row r="107" spans="1:45" ht="21" customHeight="1">
      <c r="A107" s="70"/>
      <c r="B107" s="86"/>
      <c r="C107" s="87"/>
      <c r="D107" s="87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</row>
    <row r="108" spans="1:45" ht="21" customHeight="1">
      <c r="A108" s="70"/>
      <c r="B108" s="86"/>
      <c r="C108" s="87"/>
      <c r="D108" s="87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</row>
    <row r="109" spans="1:45" ht="21" customHeight="1">
      <c r="A109" s="70"/>
      <c r="B109" s="86"/>
      <c r="C109" s="87"/>
      <c r="D109" s="87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</row>
    <row r="110" spans="1:45" ht="21" customHeight="1">
      <c r="A110" s="70"/>
      <c r="B110" s="86"/>
      <c r="C110" s="87"/>
      <c r="D110" s="87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</row>
    <row r="111" spans="1:45" ht="21" customHeight="1">
      <c r="A111" s="70"/>
      <c r="B111" s="86"/>
      <c r="C111" s="87"/>
      <c r="D111" s="87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</row>
    <row r="112" spans="1:45" ht="21" customHeight="1">
      <c r="A112" s="70"/>
      <c r="B112" s="86"/>
      <c r="C112" s="87"/>
      <c r="D112" s="87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</row>
    <row r="113" spans="1:45" ht="21" customHeight="1">
      <c r="A113" s="70"/>
      <c r="B113" s="86"/>
      <c r="C113" s="87"/>
      <c r="D113" s="87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</row>
    <row r="114" spans="1:45" ht="21" customHeight="1">
      <c r="A114" s="70"/>
      <c r="B114" s="86"/>
      <c r="C114" s="87"/>
      <c r="D114" s="87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</row>
    <row r="115" spans="1:45" ht="21" customHeight="1">
      <c r="A115" s="70"/>
      <c r="B115" s="86"/>
      <c r="C115" s="87"/>
      <c r="D115" s="87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</row>
    <row r="116" spans="1:45" ht="21" customHeight="1">
      <c r="A116" s="70"/>
      <c r="B116" s="86"/>
      <c r="C116" s="87"/>
      <c r="D116" s="87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</row>
    <row r="117" spans="1:45" ht="21" customHeight="1">
      <c r="A117" s="70"/>
      <c r="B117" s="86"/>
      <c r="C117" s="87"/>
      <c r="D117" s="87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</row>
    <row r="118" spans="1:45" ht="21" customHeight="1">
      <c r="A118" s="70"/>
      <c r="B118" s="86"/>
      <c r="C118" s="87"/>
      <c r="D118" s="87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</row>
    <row r="119" spans="1:45" ht="21" customHeight="1">
      <c r="A119" s="70"/>
      <c r="B119" s="86"/>
      <c r="C119" s="87"/>
      <c r="D119" s="87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</row>
    <row r="120" spans="1:45" ht="21" customHeight="1">
      <c r="A120" s="70"/>
      <c r="B120" s="86"/>
      <c r="C120" s="87"/>
      <c r="D120" s="87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</row>
    <row r="121" spans="1:45" ht="21" customHeight="1">
      <c r="A121" s="70"/>
      <c r="B121" s="86"/>
      <c r="C121" s="87"/>
      <c r="D121" s="87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</row>
    <row r="122" spans="1:45" ht="21" customHeight="1">
      <c r="A122" s="70"/>
      <c r="B122" s="86"/>
      <c r="C122" s="87"/>
      <c r="D122" s="87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</row>
    <row r="123" spans="1:45" ht="21" customHeight="1">
      <c r="A123" s="70"/>
      <c r="B123" s="86"/>
      <c r="C123" s="87"/>
      <c r="D123" s="87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</row>
    <row r="124" spans="1:45" ht="21" customHeight="1">
      <c r="A124" s="70"/>
      <c r="B124" s="86"/>
      <c r="C124" s="87"/>
      <c r="D124" s="87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</row>
    <row r="125" spans="1:45" ht="21" customHeight="1">
      <c r="A125" s="70"/>
      <c r="B125" s="86"/>
      <c r="C125" s="87"/>
      <c r="D125" s="87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</row>
    <row r="126" spans="1:45" ht="21" customHeight="1">
      <c r="A126" s="70"/>
      <c r="B126" s="86"/>
      <c r="C126" s="87"/>
      <c r="D126" s="87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</row>
    <row r="127" spans="1:45" ht="21" customHeight="1">
      <c r="A127" s="70"/>
      <c r="B127" s="86"/>
      <c r="C127" s="87"/>
      <c r="D127" s="87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</row>
    <row r="128" spans="1:45" ht="21" customHeight="1">
      <c r="A128" s="70"/>
      <c r="B128" s="86"/>
      <c r="C128" s="87"/>
      <c r="D128" s="87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</row>
    <row r="129" spans="1:45" ht="21" customHeight="1">
      <c r="A129" s="70"/>
      <c r="B129" s="86"/>
      <c r="C129" s="87"/>
      <c r="D129" s="87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</row>
    <row r="130" spans="1:45" ht="21" customHeight="1">
      <c r="A130" s="70"/>
      <c r="B130" s="86"/>
      <c r="C130" s="87"/>
      <c r="D130" s="87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</row>
    <row r="131" spans="1:45" ht="21" customHeight="1">
      <c r="A131" s="70"/>
      <c r="B131" s="86"/>
      <c r="C131" s="87"/>
      <c r="D131" s="87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</row>
    <row r="132" spans="1:45" ht="21" customHeight="1">
      <c r="A132" s="70"/>
      <c r="B132" s="86"/>
      <c r="C132" s="87"/>
      <c r="D132" s="87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</row>
    <row r="133" spans="1:45" ht="21" customHeight="1">
      <c r="A133" s="70"/>
      <c r="B133" s="86"/>
      <c r="C133" s="87"/>
      <c r="D133" s="87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</row>
    <row r="134" spans="1:45" ht="21" customHeight="1">
      <c r="A134" s="70"/>
      <c r="B134" s="86"/>
      <c r="C134" s="87"/>
      <c r="D134" s="87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</row>
    <row r="135" spans="1:45" ht="21" customHeight="1">
      <c r="A135" s="70"/>
      <c r="B135" s="86"/>
      <c r="C135" s="87"/>
      <c r="D135" s="87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</row>
    <row r="136" spans="1:45" ht="21" customHeight="1">
      <c r="A136" s="70"/>
      <c r="B136" s="86"/>
      <c r="C136" s="87"/>
      <c r="D136" s="87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</row>
    <row r="137" spans="1:45" ht="21" customHeight="1">
      <c r="A137" s="70"/>
      <c r="B137" s="86"/>
      <c r="C137" s="87"/>
      <c r="D137" s="87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</row>
    <row r="138" spans="1:45" ht="21" customHeight="1">
      <c r="A138" s="70"/>
      <c r="B138" s="86"/>
      <c r="C138" s="87"/>
      <c r="D138" s="87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</row>
    <row r="139" spans="1:45" ht="21" customHeight="1">
      <c r="A139" s="70"/>
      <c r="B139" s="86"/>
      <c r="C139" s="87"/>
      <c r="D139" s="87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</row>
    <row r="140" spans="1:45" ht="21" customHeight="1">
      <c r="A140" s="70"/>
      <c r="B140" s="86"/>
      <c r="C140" s="87"/>
      <c r="D140" s="87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</row>
    <row r="141" spans="1:45" ht="21" customHeight="1">
      <c r="A141" s="70"/>
      <c r="B141" s="86"/>
      <c r="C141" s="87"/>
      <c r="D141" s="87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</row>
    <row r="142" spans="1:45" ht="21" customHeight="1">
      <c r="A142" s="70"/>
      <c r="B142" s="86"/>
      <c r="C142" s="87"/>
      <c r="D142" s="87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</row>
    <row r="143" spans="1:45" ht="21" customHeight="1">
      <c r="A143" s="70"/>
      <c r="B143" s="86"/>
      <c r="C143" s="87"/>
      <c r="D143" s="87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</row>
    <row r="144" spans="1:45" ht="21" customHeight="1">
      <c r="A144" s="70"/>
      <c r="B144" s="86"/>
      <c r="C144" s="87"/>
      <c r="D144" s="87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</row>
    <row r="145" spans="1:45" ht="21" customHeight="1">
      <c r="A145" s="70"/>
      <c r="B145" s="86"/>
      <c r="C145" s="87"/>
      <c r="D145" s="87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</row>
    <row r="146" spans="1:45" ht="21" customHeight="1">
      <c r="A146" s="70"/>
      <c r="B146" s="86"/>
      <c r="C146" s="87"/>
      <c r="D146" s="87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</row>
    <row r="147" spans="1:45" ht="21" customHeight="1">
      <c r="A147" s="70"/>
      <c r="B147" s="86"/>
      <c r="C147" s="87"/>
      <c r="D147" s="87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</row>
    <row r="148" spans="1:45" ht="21" customHeight="1">
      <c r="A148" s="70"/>
      <c r="B148" s="86"/>
      <c r="C148" s="87"/>
      <c r="D148" s="87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</row>
    <row r="149" spans="1:45" ht="21" customHeight="1">
      <c r="A149" s="70"/>
      <c r="B149" s="86"/>
      <c r="C149" s="87"/>
      <c r="D149" s="87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</row>
    <row r="150" spans="1:45" ht="21" customHeight="1">
      <c r="A150" s="70"/>
      <c r="B150" s="86"/>
      <c r="C150" s="87"/>
      <c r="D150" s="87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</row>
    <row r="151" spans="1:45" ht="21" customHeight="1">
      <c r="A151" s="70"/>
      <c r="B151" s="86"/>
      <c r="C151" s="87"/>
      <c r="D151" s="87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</row>
    <row r="152" spans="1:45" ht="21" customHeight="1">
      <c r="A152" s="70"/>
      <c r="B152" s="86"/>
      <c r="C152" s="87"/>
      <c r="D152" s="87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</row>
    <row r="153" spans="1:45" ht="21" customHeight="1">
      <c r="A153" s="70"/>
      <c r="B153" s="86"/>
      <c r="C153" s="87"/>
      <c r="D153" s="87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</row>
    <row r="154" spans="1:45" ht="21" customHeight="1">
      <c r="A154" s="70"/>
      <c r="B154" s="86"/>
      <c r="C154" s="87"/>
      <c r="D154" s="87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</row>
    <row r="155" spans="1:45" ht="21" customHeight="1">
      <c r="A155" s="70"/>
      <c r="B155" s="86"/>
      <c r="C155" s="87"/>
      <c r="D155" s="87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</row>
    <row r="156" spans="1:45" ht="21" customHeight="1">
      <c r="A156" s="70"/>
      <c r="B156" s="86"/>
      <c r="C156" s="87"/>
      <c r="D156" s="87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</row>
    <row r="157" spans="1:45" ht="21" customHeight="1">
      <c r="A157" s="70"/>
      <c r="B157" s="86"/>
      <c r="C157" s="87"/>
      <c r="D157" s="87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</row>
    <row r="158" spans="1:45" ht="21" customHeight="1">
      <c r="A158" s="70"/>
      <c r="B158" s="86"/>
      <c r="C158" s="87"/>
      <c r="D158" s="87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</row>
    <row r="159" spans="1:45" ht="21" customHeight="1">
      <c r="A159" s="70"/>
      <c r="B159" s="86"/>
      <c r="C159" s="87"/>
      <c r="D159" s="87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</row>
    <row r="160" spans="1:45" ht="21" customHeight="1">
      <c r="A160" s="70"/>
      <c r="B160" s="86"/>
      <c r="C160" s="87"/>
      <c r="D160" s="87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</row>
    <row r="161" spans="1:45" ht="21" customHeight="1">
      <c r="A161" s="70"/>
      <c r="B161" s="86"/>
      <c r="C161" s="87"/>
      <c r="D161" s="87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</row>
    <row r="162" spans="1:45" ht="21" customHeight="1">
      <c r="A162" s="70"/>
      <c r="B162" s="86"/>
      <c r="C162" s="87"/>
      <c r="D162" s="87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</row>
    <row r="163" spans="1:45" ht="21" customHeight="1">
      <c r="A163" s="70"/>
      <c r="B163" s="86"/>
      <c r="C163" s="87"/>
      <c r="D163" s="87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</row>
    <row r="164" spans="1:45" ht="21" customHeight="1">
      <c r="A164" s="70"/>
      <c r="B164" s="86"/>
      <c r="C164" s="87"/>
      <c r="D164" s="87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</row>
    <row r="165" spans="1:45" ht="21" customHeight="1">
      <c r="A165" s="70"/>
      <c r="B165" s="86"/>
      <c r="C165" s="87"/>
      <c r="D165" s="87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</row>
    <row r="166" spans="1:45" ht="21" customHeight="1">
      <c r="A166" s="70"/>
      <c r="B166" s="86"/>
      <c r="C166" s="87"/>
      <c r="D166" s="87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</row>
    <row r="167" spans="1:45" ht="21" customHeight="1">
      <c r="A167" s="70"/>
      <c r="B167" s="86"/>
      <c r="C167" s="87"/>
      <c r="D167" s="87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</row>
    <row r="168" spans="1:45" ht="21" customHeight="1">
      <c r="A168" s="70"/>
      <c r="B168" s="86"/>
      <c r="C168" s="87"/>
      <c r="D168" s="87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</row>
    <row r="169" spans="1:45" ht="21" customHeight="1">
      <c r="A169" s="70"/>
      <c r="B169" s="86"/>
      <c r="C169" s="87"/>
      <c r="D169" s="87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</row>
    <row r="170" spans="1:45" ht="21" customHeight="1">
      <c r="A170" s="70"/>
      <c r="B170" s="86"/>
      <c r="C170" s="87"/>
      <c r="D170" s="87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</row>
    <row r="171" spans="1:45" ht="21" customHeight="1">
      <c r="A171" s="70"/>
      <c r="B171" s="86"/>
      <c r="C171" s="87"/>
      <c r="D171" s="87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</row>
    <row r="172" spans="1:45" ht="21" customHeight="1">
      <c r="A172" s="70"/>
      <c r="B172" s="86"/>
      <c r="C172" s="87"/>
      <c r="D172" s="87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</row>
    <row r="173" spans="1:45" ht="21" customHeight="1">
      <c r="A173" s="70"/>
      <c r="B173" s="86"/>
      <c r="C173" s="87"/>
      <c r="D173" s="87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</row>
    <row r="174" spans="1:45" ht="21" customHeight="1">
      <c r="A174" s="70"/>
      <c r="B174" s="86"/>
      <c r="C174" s="87"/>
      <c r="D174" s="87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</row>
    <row r="175" spans="1:45" ht="21" customHeight="1">
      <c r="A175" s="70"/>
      <c r="B175" s="86"/>
      <c r="C175" s="87"/>
      <c r="D175" s="87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</row>
    <row r="176" spans="1:45" ht="21" customHeight="1">
      <c r="A176" s="70"/>
      <c r="B176" s="86"/>
      <c r="C176" s="87"/>
      <c r="D176" s="87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</row>
    <row r="177" spans="1:45" ht="21" customHeight="1">
      <c r="A177" s="70"/>
      <c r="B177" s="86"/>
      <c r="C177" s="87"/>
      <c r="D177" s="87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</row>
    <row r="178" spans="1:45" ht="21" customHeight="1">
      <c r="A178" s="70"/>
      <c r="B178" s="86"/>
      <c r="C178" s="87"/>
      <c r="D178" s="87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</row>
    <row r="179" spans="1:45" ht="21" customHeight="1">
      <c r="A179" s="70"/>
      <c r="B179" s="86"/>
      <c r="C179" s="87"/>
      <c r="D179" s="87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</row>
    <row r="180" spans="1:45" ht="21" customHeight="1">
      <c r="A180" s="70"/>
      <c r="B180" s="86"/>
      <c r="C180" s="87"/>
      <c r="D180" s="87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</row>
    <row r="181" spans="1:45" ht="21" customHeight="1">
      <c r="A181" s="70"/>
      <c r="B181" s="86"/>
      <c r="C181" s="87"/>
      <c r="D181" s="87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</row>
    <row r="182" spans="1:45" ht="21" customHeight="1">
      <c r="A182" s="70"/>
      <c r="B182" s="86"/>
      <c r="C182" s="87"/>
      <c r="D182" s="87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</row>
    <row r="183" spans="1:45" ht="21" customHeight="1">
      <c r="A183" s="70"/>
      <c r="B183" s="86"/>
      <c r="C183" s="87"/>
      <c r="D183" s="87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</row>
    <row r="184" spans="1:45" ht="21" customHeight="1">
      <c r="A184" s="70"/>
      <c r="B184" s="86"/>
      <c r="C184" s="87"/>
      <c r="D184" s="87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</row>
    <row r="185" spans="1:45" ht="21" customHeight="1">
      <c r="A185" s="70"/>
      <c r="B185" s="86"/>
      <c r="C185" s="87"/>
      <c r="D185" s="87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</row>
    <row r="186" spans="1:45" ht="21" customHeight="1">
      <c r="A186" s="70"/>
      <c r="B186" s="86"/>
      <c r="C186" s="87"/>
      <c r="D186" s="87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</row>
    <row r="187" spans="1:45" ht="21" customHeight="1">
      <c r="A187" s="70"/>
      <c r="B187" s="86"/>
      <c r="C187" s="87"/>
      <c r="D187" s="87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</row>
    <row r="188" spans="1:45" ht="21" customHeight="1">
      <c r="A188" s="70"/>
      <c r="B188" s="86"/>
      <c r="C188" s="87"/>
      <c r="D188" s="87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</row>
    <row r="189" spans="1:45" ht="21" customHeight="1">
      <c r="A189" s="70"/>
      <c r="B189" s="86"/>
      <c r="C189" s="87"/>
      <c r="D189" s="87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</row>
    <row r="190" spans="1:45" ht="21" customHeight="1">
      <c r="A190" s="70"/>
      <c r="B190" s="86"/>
      <c r="C190" s="87"/>
      <c r="D190" s="87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</row>
    <row r="191" spans="1:45" ht="21" customHeight="1">
      <c r="A191" s="70"/>
      <c r="B191" s="86"/>
      <c r="C191" s="87"/>
      <c r="D191" s="87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</row>
    <row r="192" spans="1:45" ht="21" customHeight="1">
      <c r="A192" s="70"/>
      <c r="B192" s="86"/>
      <c r="C192" s="87"/>
      <c r="D192" s="87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</row>
    <row r="193" spans="1:45" ht="21" customHeight="1">
      <c r="A193" s="70"/>
      <c r="B193" s="86"/>
      <c r="C193" s="87"/>
      <c r="D193" s="87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</row>
    <row r="194" spans="1:45" ht="21" customHeight="1">
      <c r="A194" s="70"/>
      <c r="B194" s="86"/>
      <c r="C194" s="87"/>
      <c r="D194" s="87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</row>
    <row r="195" spans="1:45" ht="21" customHeight="1">
      <c r="A195" s="70"/>
      <c r="B195" s="86"/>
      <c r="C195" s="87"/>
      <c r="D195" s="87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</row>
    <row r="196" spans="1:45" ht="21" customHeight="1">
      <c r="A196" s="70"/>
      <c r="B196" s="86"/>
      <c r="C196" s="87"/>
      <c r="D196" s="87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</row>
    <row r="197" spans="1:45" ht="21" customHeight="1">
      <c r="A197" s="70"/>
      <c r="B197" s="86"/>
      <c r="C197" s="87"/>
      <c r="D197" s="87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</row>
    <row r="198" spans="1:45" ht="21" customHeight="1">
      <c r="A198" s="70"/>
      <c r="B198" s="86"/>
      <c r="C198" s="87"/>
      <c r="D198" s="87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</row>
    <row r="199" spans="1:45" ht="21" customHeight="1">
      <c r="A199" s="70"/>
      <c r="B199" s="86"/>
      <c r="C199" s="87"/>
      <c r="D199" s="87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</row>
    <row r="200" spans="1:45" ht="21" customHeight="1">
      <c r="A200" s="70"/>
      <c r="B200" s="86"/>
      <c r="C200" s="87"/>
      <c r="D200" s="87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</row>
    <row r="201" spans="1:45" ht="21" customHeight="1">
      <c r="A201" s="70"/>
      <c r="B201" s="86"/>
      <c r="C201" s="87"/>
      <c r="D201" s="87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</row>
    <row r="202" spans="1:45" ht="21" customHeight="1">
      <c r="A202" s="70"/>
      <c r="B202" s="86"/>
      <c r="C202" s="87"/>
      <c r="D202" s="87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</row>
    <row r="203" spans="1:45" ht="21" customHeight="1">
      <c r="A203" s="70"/>
      <c r="B203" s="86"/>
      <c r="C203" s="87"/>
      <c r="D203" s="87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</row>
    <row r="204" spans="1:45" ht="21" customHeight="1">
      <c r="A204" s="70"/>
      <c r="B204" s="86"/>
      <c r="C204" s="87"/>
      <c r="D204" s="87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</row>
    <row r="205" spans="1:45" ht="21" customHeight="1">
      <c r="A205" s="70"/>
      <c r="B205" s="86"/>
      <c r="C205" s="87"/>
      <c r="D205" s="87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</row>
    <row r="206" spans="1:45" ht="21" customHeight="1">
      <c r="A206" s="70"/>
      <c r="B206" s="86"/>
      <c r="C206" s="87"/>
      <c r="D206" s="87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</row>
    <row r="207" spans="1:45" ht="21" customHeight="1">
      <c r="A207" s="70"/>
      <c r="B207" s="86"/>
      <c r="C207" s="87"/>
      <c r="D207" s="87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</row>
    <row r="208" spans="1:45" ht="21" customHeight="1">
      <c r="A208" s="70"/>
      <c r="B208" s="86"/>
      <c r="C208" s="87"/>
      <c r="D208" s="87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</row>
    <row r="209" spans="1:45" ht="21" customHeight="1">
      <c r="A209" s="70"/>
      <c r="B209" s="86"/>
      <c r="C209" s="87"/>
      <c r="D209" s="87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</row>
    <row r="210" spans="1:45" ht="21" customHeight="1">
      <c r="A210" s="70"/>
      <c r="B210" s="86"/>
      <c r="C210" s="87"/>
      <c r="D210" s="87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</row>
    <row r="211" spans="1:45" ht="21" customHeight="1">
      <c r="A211" s="70"/>
      <c r="B211" s="86"/>
      <c r="C211" s="87"/>
      <c r="D211" s="87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</row>
    <row r="212" spans="1:45" ht="21" customHeight="1">
      <c r="A212" s="70"/>
      <c r="B212" s="86"/>
      <c r="C212" s="87"/>
      <c r="D212" s="87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</row>
    <row r="213" spans="1:45" ht="21" customHeight="1">
      <c r="A213" s="70"/>
      <c r="B213" s="86"/>
      <c r="C213" s="87"/>
      <c r="D213" s="87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</row>
    <row r="214" spans="1:45" ht="21" customHeight="1">
      <c r="A214" s="70"/>
      <c r="B214" s="86"/>
      <c r="C214" s="87"/>
      <c r="D214" s="87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</row>
    <row r="215" spans="1:45" ht="21" customHeight="1">
      <c r="A215" s="70"/>
      <c r="B215" s="86"/>
      <c r="C215" s="87"/>
      <c r="D215" s="87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</row>
    <row r="216" spans="1:45" ht="21" customHeight="1">
      <c r="A216" s="70"/>
      <c r="B216" s="86"/>
      <c r="C216" s="87"/>
      <c r="D216" s="87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</row>
    <row r="217" spans="1:45" ht="21" customHeight="1">
      <c r="A217" s="70"/>
      <c r="B217" s="86"/>
      <c r="C217" s="87"/>
      <c r="D217" s="87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</row>
    <row r="218" spans="1:45" ht="21" customHeight="1">
      <c r="A218" s="70"/>
      <c r="B218" s="86"/>
      <c r="C218" s="87"/>
      <c r="D218" s="87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</row>
    <row r="219" spans="1:45" ht="21" customHeight="1">
      <c r="A219" s="70"/>
      <c r="B219" s="86"/>
      <c r="C219" s="87"/>
      <c r="D219" s="87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</row>
    <row r="220" spans="1:45" ht="21" customHeight="1">
      <c r="A220" s="70"/>
      <c r="B220" s="86"/>
      <c r="C220" s="87"/>
      <c r="D220" s="87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</row>
    <row r="221" spans="1:45" ht="21" customHeight="1">
      <c r="A221" s="70"/>
      <c r="B221" s="86"/>
      <c r="C221" s="87"/>
      <c r="D221" s="87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</row>
    <row r="222" spans="1:45" ht="21" customHeight="1">
      <c r="A222" s="70"/>
      <c r="B222" s="86"/>
      <c r="C222" s="87"/>
      <c r="D222" s="87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</row>
    <row r="223" spans="1:45" ht="21" customHeight="1">
      <c r="A223" s="70"/>
      <c r="B223" s="86"/>
      <c r="C223" s="87"/>
      <c r="D223" s="87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</row>
    <row r="224" spans="1:45" ht="21" customHeight="1">
      <c r="A224" s="70"/>
      <c r="B224" s="86"/>
      <c r="C224" s="87"/>
      <c r="D224" s="87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</row>
    <row r="225" spans="1:45" ht="21" customHeight="1">
      <c r="A225" s="70"/>
      <c r="B225" s="86"/>
      <c r="C225" s="87"/>
      <c r="D225" s="87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</row>
    <row r="226" spans="1:45" ht="21" customHeight="1">
      <c r="A226" s="70"/>
      <c r="B226" s="86"/>
      <c r="C226" s="87"/>
      <c r="D226" s="87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</row>
    <row r="227" spans="1:45" ht="21" customHeight="1">
      <c r="A227" s="70"/>
      <c r="B227" s="86"/>
      <c r="C227" s="87"/>
      <c r="D227" s="87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</row>
    <row r="228" spans="1:45" ht="21" customHeight="1">
      <c r="A228" s="70"/>
      <c r="B228" s="86"/>
      <c r="C228" s="87"/>
      <c r="D228" s="87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</row>
    <row r="229" spans="1:45" ht="21" customHeight="1">
      <c r="A229" s="70"/>
      <c r="B229" s="86"/>
      <c r="C229" s="87"/>
      <c r="D229" s="87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</row>
    <row r="230" spans="1:45" ht="21" customHeight="1">
      <c r="A230" s="70"/>
      <c r="B230" s="86"/>
      <c r="C230" s="87"/>
      <c r="D230" s="87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</row>
    <row r="231" spans="1:45" ht="21" customHeight="1">
      <c r="A231" s="70"/>
      <c r="B231" s="86"/>
      <c r="C231" s="87"/>
      <c r="D231" s="87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</row>
    <row r="232" spans="1:45" ht="21" customHeight="1">
      <c r="A232" s="70"/>
      <c r="B232" s="86"/>
      <c r="C232" s="87"/>
      <c r="D232" s="87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</row>
    <row r="233" spans="1:45" ht="21" customHeight="1">
      <c r="A233" s="70"/>
      <c r="B233" s="86"/>
      <c r="C233" s="87"/>
      <c r="D233" s="87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</row>
    <row r="234" spans="1:45" ht="21" customHeight="1">
      <c r="A234" s="70"/>
      <c r="B234" s="86"/>
      <c r="C234" s="87"/>
      <c r="D234" s="87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</row>
    <row r="235" spans="1:45" ht="21" customHeight="1">
      <c r="A235" s="70"/>
      <c r="B235" s="86"/>
      <c r="C235" s="87"/>
      <c r="D235" s="87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</row>
    <row r="236" spans="1:45" ht="21" customHeight="1">
      <c r="A236" s="70"/>
      <c r="B236" s="86"/>
      <c r="C236" s="87"/>
      <c r="D236" s="87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</row>
    <row r="237" spans="1:45" ht="21" customHeight="1">
      <c r="A237" s="70"/>
      <c r="B237" s="86"/>
      <c r="C237" s="87"/>
      <c r="D237" s="87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</row>
    <row r="238" spans="1:45" ht="21" customHeight="1">
      <c r="A238" s="70"/>
      <c r="B238" s="86"/>
      <c r="C238" s="87"/>
      <c r="D238" s="87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</row>
    <row r="239" spans="1:45" ht="21" customHeight="1">
      <c r="A239" s="70"/>
      <c r="B239" s="86"/>
      <c r="C239" s="87"/>
      <c r="D239" s="87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</row>
    <row r="240" spans="1:45" ht="21" customHeight="1">
      <c r="A240" s="70"/>
      <c r="B240" s="86"/>
      <c r="C240" s="87"/>
      <c r="D240" s="87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</row>
    <row r="241" spans="1:45" ht="21" customHeight="1">
      <c r="A241" s="70"/>
      <c r="B241" s="86"/>
      <c r="C241" s="87"/>
      <c r="D241" s="87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</row>
    <row r="242" spans="1:45" ht="21" customHeight="1">
      <c r="A242" s="70"/>
      <c r="B242" s="86"/>
      <c r="C242" s="87"/>
      <c r="D242" s="87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</row>
    <row r="243" spans="1:45" ht="21" customHeight="1">
      <c r="A243" s="70"/>
      <c r="B243" s="86"/>
      <c r="C243" s="87"/>
      <c r="D243" s="87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</row>
    <row r="244" spans="1:45" ht="21" customHeight="1">
      <c r="A244" s="70"/>
      <c r="B244" s="86"/>
      <c r="C244" s="87"/>
      <c r="D244" s="87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</row>
    <row r="245" spans="1:45" ht="21" customHeight="1">
      <c r="A245" s="70"/>
      <c r="B245" s="86"/>
      <c r="C245" s="87"/>
      <c r="D245" s="87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</row>
    <row r="246" spans="1:45" ht="21" customHeight="1">
      <c r="A246" s="70"/>
      <c r="B246" s="86"/>
      <c r="C246" s="87"/>
      <c r="D246" s="87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</row>
    <row r="247" spans="1:45" ht="21" customHeight="1">
      <c r="A247" s="70"/>
      <c r="B247" s="86"/>
      <c r="C247" s="87"/>
      <c r="D247" s="87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</row>
    <row r="248" spans="1:45" ht="21" customHeight="1">
      <c r="A248" s="70"/>
      <c r="B248" s="86"/>
      <c r="C248" s="87"/>
      <c r="D248" s="87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</row>
    <row r="249" spans="1:45" ht="21" customHeight="1">
      <c r="A249" s="70"/>
      <c r="B249" s="86"/>
      <c r="C249" s="87"/>
      <c r="D249" s="87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</row>
    <row r="250" spans="1:45" ht="21" customHeight="1">
      <c r="A250" s="70"/>
      <c r="B250" s="86"/>
      <c r="C250" s="87"/>
      <c r="D250" s="87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</row>
    <row r="251" spans="1:45" ht="21" customHeight="1">
      <c r="A251" s="70"/>
      <c r="B251" s="86"/>
      <c r="C251" s="87"/>
      <c r="D251" s="87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</row>
    <row r="252" spans="1:45" ht="21" customHeight="1">
      <c r="A252" s="70"/>
      <c r="B252" s="86"/>
      <c r="C252" s="87"/>
      <c r="D252" s="87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</row>
    <row r="253" spans="1:45" ht="21" customHeight="1">
      <c r="A253" s="70"/>
      <c r="B253" s="86"/>
      <c r="C253" s="87"/>
      <c r="D253" s="87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</row>
    <row r="254" spans="1:45" ht="21" customHeight="1">
      <c r="A254" s="70"/>
      <c r="B254" s="86"/>
      <c r="C254" s="87"/>
      <c r="D254" s="87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</row>
    <row r="255" spans="1:45" ht="21" customHeight="1">
      <c r="A255" s="70"/>
      <c r="B255" s="86"/>
      <c r="C255" s="87"/>
      <c r="D255" s="87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</row>
    <row r="256" spans="1:45" ht="21" customHeight="1">
      <c r="A256" s="70"/>
      <c r="B256" s="86"/>
      <c r="C256" s="87"/>
      <c r="D256" s="87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</row>
    <row r="257" spans="1:45" ht="21" customHeight="1">
      <c r="A257" s="70"/>
      <c r="B257" s="86"/>
      <c r="C257" s="87"/>
      <c r="D257" s="87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</row>
    <row r="258" spans="1:45" ht="21" customHeight="1">
      <c r="A258" s="70"/>
      <c r="B258" s="86"/>
      <c r="C258" s="87"/>
      <c r="D258" s="87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</row>
    <row r="259" spans="1:45" ht="21" customHeight="1">
      <c r="A259" s="70"/>
      <c r="B259" s="86"/>
      <c r="C259" s="87"/>
      <c r="D259" s="87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</row>
    <row r="260" spans="1:45" ht="21" customHeight="1">
      <c r="A260" s="70"/>
      <c r="B260" s="86"/>
      <c r="C260" s="87"/>
      <c r="D260" s="87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</row>
    <row r="261" spans="1:45" ht="21" customHeight="1">
      <c r="A261" s="70"/>
      <c r="B261" s="86"/>
      <c r="C261" s="87"/>
      <c r="D261" s="87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</row>
    <row r="262" spans="1:45" ht="21" customHeight="1">
      <c r="A262" s="70"/>
      <c r="B262" s="86"/>
      <c r="C262" s="87"/>
      <c r="D262" s="87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</row>
    <row r="263" spans="1:45" ht="21" customHeight="1">
      <c r="A263" s="70"/>
      <c r="B263" s="86"/>
      <c r="C263" s="87"/>
      <c r="D263" s="87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</row>
    <row r="264" spans="1:45" ht="21" customHeight="1">
      <c r="A264" s="70"/>
      <c r="B264" s="86"/>
      <c r="C264" s="87"/>
      <c r="D264" s="87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</row>
    <row r="265" spans="1:45" ht="21" customHeight="1">
      <c r="A265" s="70"/>
      <c r="B265" s="86"/>
      <c r="C265" s="87"/>
      <c r="D265" s="87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</row>
    <row r="266" spans="1:45" ht="21" customHeight="1">
      <c r="A266" s="70"/>
      <c r="B266" s="86"/>
      <c r="C266" s="87"/>
      <c r="D266" s="87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</row>
    <row r="267" spans="1:45" ht="21" customHeight="1">
      <c r="A267" s="70"/>
      <c r="B267" s="86"/>
      <c r="C267" s="87"/>
      <c r="D267" s="87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</row>
    <row r="268" spans="1:45" ht="21" customHeight="1">
      <c r="A268" s="70"/>
      <c r="B268" s="86"/>
      <c r="C268" s="87"/>
      <c r="D268" s="87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</row>
    <row r="269" spans="1:45" ht="21" customHeight="1">
      <c r="A269" s="70"/>
      <c r="B269" s="86"/>
      <c r="C269" s="87"/>
      <c r="D269" s="87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</row>
    <row r="270" spans="1:45" ht="21" customHeight="1">
      <c r="A270" s="70"/>
      <c r="B270" s="86"/>
      <c r="C270" s="87"/>
      <c r="D270" s="87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</row>
    <row r="271" spans="1:45" ht="21" customHeight="1">
      <c r="A271" s="70"/>
      <c r="B271" s="86"/>
      <c r="C271" s="87"/>
      <c r="D271" s="87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</row>
    <row r="272" spans="1:45" ht="21" customHeight="1">
      <c r="A272" s="70"/>
      <c r="B272" s="86"/>
      <c r="C272" s="87"/>
      <c r="D272" s="87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</row>
    <row r="273" spans="1:45" ht="21" customHeight="1">
      <c r="A273" s="70"/>
      <c r="B273" s="86"/>
      <c r="C273" s="87"/>
      <c r="D273" s="87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</row>
    <row r="274" spans="1:45" ht="21" customHeight="1">
      <c r="A274" s="70"/>
      <c r="B274" s="86"/>
      <c r="C274" s="87"/>
      <c r="D274" s="87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</row>
    <row r="275" spans="1:45" ht="21" customHeight="1">
      <c r="A275" s="70"/>
      <c r="B275" s="86"/>
      <c r="C275" s="87"/>
      <c r="D275" s="87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</row>
    <row r="276" spans="1:45" ht="21" customHeight="1">
      <c r="A276" s="70"/>
      <c r="B276" s="86"/>
      <c r="C276" s="87"/>
      <c r="D276" s="87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</row>
    <row r="277" spans="1:45" ht="21" customHeight="1">
      <c r="A277" s="70"/>
      <c r="B277" s="86"/>
      <c r="C277" s="87"/>
      <c r="D277" s="87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</row>
    <row r="278" spans="1:45" ht="21" customHeight="1">
      <c r="A278" s="70"/>
      <c r="B278" s="86"/>
      <c r="C278" s="87"/>
      <c r="D278" s="87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</row>
    <row r="279" spans="1:45" ht="21" customHeight="1">
      <c r="A279" s="70"/>
      <c r="B279" s="86"/>
      <c r="C279" s="87"/>
      <c r="D279" s="87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</row>
    <row r="280" spans="1:45" ht="21" customHeight="1">
      <c r="A280" s="70"/>
      <c r="B280" s="86"/>
      <c r="C280" s="87"/>
      <c r="D280" s="87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</row>
    <row r="281" spans="1:45" ht="21" customHeight="1">
      <c r="A281" s="70"/>
      <c r="B281" s="86"/>
      <c r="C281" s="87"/>
      <c r="D281" s="87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</row>
    <row r="282" spans="1:45" ht="21" customHeight="1">
      <c r="A282" s="70"/>
      <c r="B282" s="86"/>
      <c r="C282" s="87"/>
      <c r="D282" s="87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</row>
    <row r="283" spans="1:45" ht="21" customHeight="1">
      <c r="A283" s="70"/>
      <c r="B283" s="86"/>
      <c r="C283" s="87"/>
      <c r="D283" s="87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</row>
    <row r="284" spans="1:45" ht="21" customHeight="1">
      <c r="A284" s="70"/>
      <c r="B284" s="86"/>
      <c r="C284" s="87"/>
      <c r="D284" s="87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</row>
    <row r="285" spans="1:45" ht="21" customHeight="1">
      <c r="A285" s="70"/>
      <c r="B285" s="86"/>
      <c r="C285" s="87"/>
      <c r="D285" s="87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</row>
    <row r="286" spans="1:45" ht="21" customHeight="1">
      <c r="A286" s="70"/>
      <c r="B286" s="86"/>
      <c r="C286" s="87"/>
      <c r="D286" s="87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</row>
    <row r="287" spans="1:45" ht="21" customHeight="1">
      <c r="A287" s="70"/>
      <c r="B287" s="86"/>
      <c r="C287" s="87"/>
      <c r="D287" s="87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</row>
    <row r="288" spans="1:45" ht="21" customHeight="1">
      <c r="A288" s="70"/>
      <c r="B288" s="86"/>
      <c r="C288" s="87"/>
      <c r="D288" s="87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</row>
    <row r="289" spans="1:45" ht="21" customHeight="1">
      <c r="A289" s="70"/>
      <c r="B289" s="86"/>
      <c r="C289" s="87"/>
      <c r="D289" s="87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</row>
    <row r="290" spans="1:45" ht="21" customHeight="1">
      <c r="A290" s="70"/>
      <c r="B290" s="86"/>
      <c r="C290" s="87"/>
      <c r="D290" s="87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</row>
    <row r="291" spans="1:45" ht="21" customHeight="1">
      <c r="A291" s="70"/>
      <c r="B291" s="86"/>
      <c r="C291" s="87"/>
      <c r="D291" s="87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</row>
    <row r="292" spans="1:45" ht="21" customHeight="1">
      <c r="A292" s="70"/>
      <c r="B292" s="86"/>
      <c r="C292" s="87"/>
      <c r="D292" s="87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</row>
    <row r="293" spans="1:45" ht="21" customHeight="1">
      <c r="A293" s="70"/>
      <c r="B293" s="86"/>
      <c r="C293" s="87"/>
      <c r="D293" s="87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</row>
    <row r="294" spans="1:45" ht="21" customHeight="1">
      <c r="A294" s="70"/>
      <c r="B294" s="86"/>
      <c r="C294" s="87"/>
      <c r="D294" s="87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</row>
    <row r="295" spans="1:45" ht="21" customHeight="1">
      <c r="A295" s="70"/>
      <c r="B295" s="86"/>
      <c r="C295" s="87"/>
      <c r="D295" s="87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</row>
    <row r="296" spans="1:45" ht="21" customHeight="1">
      <c r="A296" s="70"/>
      <c r="B296" s="86"/>
      <c r="C296" s="87"/>
      <c r="D296" s="87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</row>
    <row r="297" spans="1:45" ht="21" customHeight="1">
      <c r="A297" s="70"/>
      <c r="B297" s="86"/>
      <c r="C297" s="87"/>
      <c r="D297" s="87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</row>
    <row r="298" spans="1:45" ht="21" customHeight="1">
      <c r="A298" s="70"/>
      <c r="B298" s="86"/>
      <c r="C298" s="87"/>
      <c r="D298" s="87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</row>
    <row r="299" spans="1:45" ht="21" customHeight="1">
      <c r="A299" s="70"/>
      <c r="B299" s="86"/>
      <c r="C299" s="87"/>
      <c r="D299" s="87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</row>
    <row r="300" spans="1:45" ht="21" customHeight="1">
      <c r="A300" s="70"/>
      <c r="B300" s="86"/>
      <c r="C300" s="87"/>
      <c r="D300" s="87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</row>
    <row r="301" spans="1:45" ht="21" customHeight="1">
      <c r="A301" s="70"/>
      <c r="B301" s="86"/>
      <c r="C301" s="87"/>
      <c r="D301" s="87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</row>
    <row r="302" spans="1:45" ht="21" customHeight="1">
      <c r="A302" s="70"/>
      <c r="B302" s="86"/>
      <c r="C302" s="87"/>
      <c r="D302" s="87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</row>
    <row r="303" spans="1:45" ht="21" customHeight="1">
      <c r="A303" s="70"/>
      <c r="B303" s="86"/>
      <c r="C303" s="87"/>
      <c r="D303" s="87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</row>
    <row r="304" spans="1:45" ht="21" customHeight="1">
      <c r="A304" s="70"/>
      <c r="B304" s="86"/>
      <c r="C304" s="87"/>
      <c r="D304" s="87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</row>
    <row r="305" spans="1:45" ht="21" customHeight="1">
      <c r="A305" s="70"/>
      <c r="B305" s="86"/>
      <c r="C305" s="87"/>
      <c r="D305" s="87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</row>
    <row r="306" spans="1:45" ht="21" customHeight="1">
      <c r="A306" s="70"/>
      <c r="B306" s="86"/>
      <c r="C306" s="87"/>
      <c r="D306" s="87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</row>
    <row r="307" spans="1:45" ht="21" customHeight="1">
      <c r="A307" s="70"/>
      <c r="B307" s="86"/>
      <c r="C307" s="87"/>
      <c r="D307" s="87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</row>
    <row r="308" spans="1:45" ht="21" customHeight="1">
      <c r="A308" s="70"/>
      <c r="B308" s="86"/>
      <c r="C308" s="87"/>
      <c r="D308" s="87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</row>
    <row r="309" spans="1:45" ht="21" customHeight="1">
      <c r="A309" s="70"/>
      <c r="B309" s="86"/>
      <c r="C309" s="87"/>
      <c r="D309" s="87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</row>
    <row r="310" spans="1:45" ht="21" customHeight="1">
      <c r="A310" s="70"/>
      <c r="B310" s="86"/>
      <c r="C310" s="87"/>
      <c r="D310" s="87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</row>
    <row r="311" spans="1:45" ht="21" customHeight="1">
      <c r="A311" s="70"/>
      <c r="B311" s="86"/>
      <c r="C311" s="87"/>
      <c r="D311" s="87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</row>
    <row r="312" spans="1:45" ht="21" customHeight="1">
      <c r="A312" s="70"/>
      <c r="B312" s="86"/>
      <c r="C312" s="87"/>
      <c r="D312" s="87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</row>
    <row r="313" spans="1:45" ht="21" customHeight="1">
      <c r="A313" s="70"/>
      <c r="B313" s="86"/>
      <c r="C313" s="87"/>
      <c r="D313" s="87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</row>
    <row r="314" spans="1:45" ht="21" customHeight="1">
      <c r="A314" s="70"/>
      <c r="B314" s="86"/>
      <c r="C314" s="87"/>
      <c r="D314" s="87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</row>
    <row r="315" spans="1:45" ht="21" customHeight="1">
      <c r="A315" s="70"/>
      <c r="B315" s="86"/>
      <c r="C315" s="87"/>
      <c r="D315" s="87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</row>
    <row r="316" spans="1:45" ht="21" customHeight="1">
      <c r="A316" s="70"/>
      <c r="B316" s="86"/>
      <c r="C316" s="87"/>
      <c r="D316" s="87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</row>
    <row r="317" spans="1:45" ht="21" customHeight="1">
      <c r="A317" s="70"/>
      <c r="B317" s="86"/>
      <c r="C317" s="87"/>
      <c r="D317" s="87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</row>
    <row r="318" spans="1:45" ht="21" customHeight="1">
      <c r="A318" s="70"/>
      <c r="B318" s="86"/>
      <c r="C318" s="87"/>
      <c r="D318" s="87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</row>
    <row r="319" spans="1:45" ht="21" customHeight="1">
      <c r="A319" s="70"/>
      <c r="B319" s="86"/>
      <c r="C319" s="87"/>
      <c r="D319" s="87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</row>
    <row r="320" spans="1:45" ht="21" customHeight="1">
      <c r="A320" s="70"/>
      <c r="B320" s="86"/>
      <c r="C320" s="87"/>
      <c r="D320" s="87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</row>
    <row r="321" spans="1:45" ht="21" customHeight="1">
      <c r="A321" s="70"/>
      <c r="B321" s="86"/>
      <c r="C321" s="87"/>
      <c r="D321" s="87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</row>
    <row r="322" spans="1:45" ht="21" customHeight="1">
      <c r="A322" s="70"/>
      <c r="B322" s="86"/>
      <c r="C322" s="87"/>
      <c r="D322" s="87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</row>
    <row r="323" spans="1:45" ht="21" customHeight="1">
      <c r="A323" s="70"/>
      <c r="B323" s="86"/>
      <c r="C323" s="87"/>
      <c r="D323" s="87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</row>
    <row r="324" spans="1:45" ht="21" customHeight="1">
      <c r="A324" s="70"/>
      <c r="B324" s="86"/>
      <c r="C324" s="87"/>
      <c r="D324" s="87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</row>
    <row r="325" spans="1:45" ht="21" customHeight="1">
      <c r="A325" s="70"/>
      <c r="B325" s="86"/>
      <c r="C325" s="87"/>
      <c r="D325" s="87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</row>
    <row r="326" spans="1:45" ht="21" customHeight="1">
      <c r="A326" s="70"/>
      <c r="B326" s="86"/>
      <c r="C326" s="87"/>
      <c r="D326" s="87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</row>
    <row r="327" spans="1:45" ht="21" customHeight="1">
      <c r="A327" s="70"/>
      <c r="B327" s="86"/>
      <c r="C327" s="87"/>
      <c r="D327" s="87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</row>
    <row r="328" spans="1:45" ht="21" customHeight="1">
      <c r="A328" s="70"/>
      <c r="B328" s="86"/>
      <c r="C328" s="87"/>
      <c r="D328" s="87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</row>
    <row r="329" spans="1:45" ht="21" customHeight="1">
      <c r="A329" s="70"/>
      <c r="B329" s="86"/>
      <c r="C329" s="87"/>
      <c r="D329" s="87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</row>
    <row r="330" spans="1:45" ht="21" customHeight="1">
      <c r="A330" s="70"/>
      <c r="B330" s="86"/>
      <c r="C330" s="87"/>
      <c r="D330" s="87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</row>
    <row r="331" spans="1:45" ht="21" customHeight="1">
      <c r="A331" s="70"/>
      <c r="B331" s="86"/>
      <c r="C331" s="87"/>
      <c r="D331" s="87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</row>
    <row r="332" spans="1:45" ht="21" customHeight="1">
      <c r="A332" s="70"/>
      <c r="B332" s="86"/>
      <c r="C332" s="87"/>
      <c r="D332" s="87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</row>
    <row r="333" spans="1:45" ht="21" customHeight="1">
      <c r="A333" s="70"/>
      <c r="B333" s="86"/>
      <c r="C333" s="87"/>
      <c r="D333" s="87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</row>
    <row r="334" spans="1:45" ht="21" customHeight="1">
      <c r="A334" s="70"/>
      <c r="B334" s="86"/>
      <c r="C334" s="87"/>
      <c r="D334" s="87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</row>
    <row r="335" spans="1:45" ht="21" customHeight="1">
      <c r="A335" s="70"/>
      <c r="B335" s="86"/>
      <c r="C335" s="87"/>
      <c r="D335" s="87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</row>
    <row r="336" spans="1:45" ht="21" customHeight="1">
      <c r="A336" s="70"/>
      <c r="B336" s="86"/>
      <c r="C336" s="87"/>
      <c r="D336" s="87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</row>
    <row r="337" spans="1:45" ht="21" customHeight="1">
      <c r="A337" s="70"/>
      <c r="B337" s="86"/>
      <c r="C337" s="87"/>
      <c r="D337" s="87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</row>
    <row r="338" spans="1:45" ht="21" customHeight="1">
      <c r="A338" s="70"/>
      <c r="B338" s="86"/>
      <c r="C338" s="87"/>
      <c r="D338" s="87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</row>
    <row r="339" spans="1:45" ht="21" customHeight="1">
      <c r="A339" s="70"/>
      <c r="B339" s="86"/>
      <c r="C339" s="87"/>
      <c r="D339" s="87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</row>
    <row r="340" spans="1:45" ht="21" customHeight="1">
      <c r="A340" s="70"/>
      <c r="B340" s="86"/>
      <c r="C340" s="87"/>
      <c r="D340" s="87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</row>
    <row r="341" spans="1:45" ht="21" customHeight="1">
      <c r="A341" s="70"/>
      <c r="B341" s="86"/>
      <c r="C341" s="87"/>
      <c r="D341" s="87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</row>
    <row r="342" spans="1:45" ht="21" customHeight="1">
      <c r="A342" s="70"/>
      <c r="B342" s="86"/>
      <c r="C342" s="87"/>
      <c r="D342" s="87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</row>
    <row r="343" spans="1:45" ht="21" customHeight="1">
      <c r="A343" s="70"/>
      <c r="B343" s="86"/>
      <c r="C343" s="87"/>
      <c r="D343" s="87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</row>
    <row r="344" spans="1:45" ht="21" customHeight="1">
      <c r="A344" s="70"/>
      <c r="B344" s="86"/>
      <c r="C344" s="87"/>
      <c r="D344" s="87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</row>
    <row r="345" spans="1:45" ht="21" customHeight="1">
      <c r="A345" s="70"/>
      <c r="B345" s="86"/>
      <c r="C345" s="87"/>
      <c r="D345" s="87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</row>
    <row r="346" spans="1:45" ht="21" customHeight="1">
      <c r="A346" s="70"/>
      <c r="B346" s="86"/>
      <c r="C346" s="87"/>
      <c r="D346" s="87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</row>
    <row r="347" spans="1:45" ht="21" customHeight="1">
      <c r="A347" s="70"/>
      <c r="B347" s="86"/>
      <c r="C347" s="87"/>
      <c r="D347" s="87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</row>
    <row r="348" spans="1:45" ht="21" customHeight="1">
      <c r="A348" s="70"/>
      <c r="B348" s="86"/>
      <c r="C348" s="87"/>
      <c r="D348" s="87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</row>
    <row r="349" spans="1:45" ht="21" customHeight="1">
      <c r="A349" s="70"/>
      <c r="B349" s="86"/>
      <c r="C349" s="87"/>
      <c r="D349" s="87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</row>
    <row r="350" spans="1:45" ht="21" customHeight="1">
      <c r="A350" s="70"/>
      <c r="B350" s="86"/>
      <c r="C350" s="87"/>
      <c r="D350" s="87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</row>
    <row r="351" spans="1:45" ht="21" customHeight="1">
      <c r="A351" s="70"/>
      <c r="B351" s="86"/>
      <c r="C351" s="87"/>
      <c r="D351" s="87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</row>
    <row r="352" spans="1:45" ht="21" customHeight="1">
      <c r="A352" s="70"/>
      <c r="B352" s="86"/>
      <c r="C352" s="87"/>
      <c r="D352" s="87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</row>
    <row r="353" spans="1:45" ht="21" customHeight="1">
      <c r="A353" s="70"/>
      <c r="B353" s="86"/>
      <c r="C353" s="87"/>
      <c r="D353" s="87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</row>
    <row r="354" spans="1:45" ht="21" customHeight="1">
      <c r="A354" s="70"/>
      <c r="B354" s="86"/>
      <c r="C354" s="87"/>
      <c r="D354" s="87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</row>
    <row r="355" spans="1:45" ht="21" customHeight="1">
      <c r="A355" s="70"/>
      <c r="B355" s="86"/>
      <c r="C355" s="87"/>
      <c r="D355" s="87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</row>
    <row r="356" spans="1:45" ht="21" customHeight="1">
      <c r="A356" s="70"/>
      <c r="B356" s="86"/>
      <c r="C356" s="87"/>
      <c r="D356" s="87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</row>
    <row r="357" spans="1:45" ht="21" customHeight="1">
      <c r="A357" s="70"/>
      <c r="B357" s="86"/>
      <c r="C357" s="87"/>
      <c r="D357" s="87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</row>
    <row r="358" spans="1:45" ht="21" customHeight="1">
      <c r="A358" s="70"/>
      <c r="B358" s="86"/>
      <c r="C358" s="87"/>
      <c r="D358" s="87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</row>
    <row r="359" spans="1:45" ht="21" customHeight="1">
      <c r="A359" s="70"/>
      <c r="B359" s="86"/>
      <c r="C359" s="87"/>
      <c r="D359" s="87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</row>
    <row r="360" spans="1:45" ht="21" customHeight="1">
      <c r="A360" s="70"/>
      <c r="B360" s="86"/>
      <c r="C360" s="87"/>
      <c r="D360" s="87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</row>
    <row r="361" spans="1:45" ht="21" customHeight="1">
      <c r="A361" s="70"/>
      <c r="B361" s="86"/>
      <c r="C361" s="87"/>
      <c r="D361" s="87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</row>
    <row r="362" spans="1:45" ht="21" customHeight="1">
      <c r="A362" s="70"/>
      <c r="B362" s="86"/>
      <c r="C362" s="87"/>
      <c r="D362" s="87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</row>
    <row r="363" spans="1:45" ht="21" customHeight="1">
      <c r="A363" s="70"/>
      <c r="B363" s="86"/>
      <c r="C363" s="87"/>
      <c r="D363" s="87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</row>
    <row r="364" spans="1:45" ht="21" customHeight="1">
      <c r="A364" s="70"/>
      <c r="B364" s="86"/>
      <c r="C364" s="87"/>
      <c r="D364" s="87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</row>
    <row r="365" spans="1:45" ht="21" customHeight="1">
      <c r="A365" s="70"/>
      <c r="B365" s="86"/>
      <c r="C365" s="87"/>
      <c r="D365" s="87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</row>
    <row r="366" spans="1:45" ht="21" customHeight="1">
      <c r="A366" s="70"/>
      <c r="B366" s="86"/>
      <c r="C366" s="87"/>
      <c r="D366" s="87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</row>
    <row r="367" spans="1:45" ht="21" customHeight="1">
      <c r="A367" s="70"/>
      <c r="B367" s="86"/>
      <c r="C367" s="87"/>
      <c r="D367" s="87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</row>
    <row r="368" spans="1:45" ht="21" customHeight="1">
      <c r="A368" s="70"/>
      <c r="B368" s="86"/>
      <c r="C368" s="87"/>
      <c r="D368" s="87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</row>
    <row r="369" spans="1:45" ht="21" customHeight="1">
      <c r="A369" s="70"/>
      <c r="B369" s="86"/>
      <c r="C369" s="87"/>
      <c r="D369" s="87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</row>
    <row r="370" spans="1:45" ht="21" customHeight="1">
      <c r="A370" s="70"/>
      <c r="B370" s="86"/>
      <c r="C370" s="87"/>
      <c r="D370" s="87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</row>
    <row r="371" spans="1:45" ht="21" customHeight="1">
      <c r="A371" s="70"/>
      <c r="B371" s="86"/>
      <c r="C371" s="87"/>
      <c r="D371" s="87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</row>
    <row r="372" spans="1:45" ht="21" customHeight="1">
      <c r="A372" s="70"/>
      <c r="B372" s="86"/>
      <c r="C372" s="87"/>
      <c r="D372" s="87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</row>
    <row r="373" spans="1:45" ht="21" customHeight="1">
      <c r="A373" s="70"/>
      <c r="B373" s="86"/>
      <c r="C373" s="87"/>
      <c r="D373" s="87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</row>
    <row r="374" spans="1:45" ht="21" customHeight="1">
      <c r="A374" s="70"/>
      <c r="B374" s="86"/>
      <c r="C374" s="87"/>
      <c r="D374" s="87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</row>
    <row r="375" spans="1:45" ht="21" customHeight="1">
      <c r="A375" s="70"/>
      <c r="B375" s="86"/>
      <c r="C375" s="87"/>
      <c r="D375" s="87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</row>
    <row r="376" spans="1:45" ht="21" customHeight="1">
      <c r="A376" s="70"/>
      <c r="B376" s="86"/>
      <c r="C376" s="87"/>
      <c r="D376" s="87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</row>
    <row r="377" spans="1:45" ht="21" customHeight="1">
      <c r="A377" s="70"/>
      <c r="B377" s="86"/>
      <c r="C377" s="87"/>
      <c r="D377" s="87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</row>
    <row r="378" spans="1:45" ht="21" customHeight="1">
      <c r="A378" s="70"/>
      <c r="B378" s="86"/>
      <c r="C378" s="87"/>
      <c r="D378" s="87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</row>
    <row r="379" spans="1:45" ht="21" customHeight="1">
      <c r="A379" s="70"/>
      <c r="B379" s="86"/>
      <c r="C379" s="87"/>
      <c r="D379" s="87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</row>
    <row r="380" spans="1:45" ht="21" customHeight="1">
      <c r="A380" s="70"/>
      <c r="B380" s="86"/>
      <c r="C380" s="87"/>
      <c r="D380" s="87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</row>
    <row r="381" spans="1:45" ht="21" customHeight="1">
      <c r="A381" s="70"/>
      <c r="B381" s="86"/>
      <c r="C381" s="87"/>
      <c r="D381" s="87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</row>
    <row r="382" spans="1:45" ht="21" customHeight="1">
      <c r="A382" s="70"/>
      <c r="B382" s="86"/>
      <c r="C382" s="87"/>
      <c r="D382" s="87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</row>
    <row r="383" spans="1:45" ht="21" customHeight="1">
      <c r="A383" s="70"/>
      <c r="B383" s="86"/>
      <c r="C383" s="87"/>
      <c r="D383" s="87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</row>
    <row r="384" spans="1:45" ht="21" customHeight="1">
      <c r="A384" s="70"/>
      <c r="B384" s="86"/>
      <c r="C384" s="87"/>
      <c r="D384" s="87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</row>
    <row r="385" spans="1:45" ht="21" customHeight="1">
      <c r="A385" s="70"/>
      <c r="B385" s="86"/>
      <c r="C385" s="87"/>
      <c r="D385" s="87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</row>
    <row r="386" spans="1:45" ht="21" customHeight="1">
      <c r="A386" s="70"/>
      <c r="B386" s="86"/>
      <c r="C386" s="87"/>
      <c r="D386" s="87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</row>
    <row r="387" spans="1:45" ht="21" customHeight="1">
      <c r="A387" s="70"/>
      <c r="B387" s="86"/>
      <c r="C387" s="87"/>
      <c r="D387" s="87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</row>
    <row r="388" spans="1:45" ht="21" customHeight="1">
      <c r="A388" s="70"/>
      <c r="B388" s="86"/>
      <c r="C388" s="87"/>
      <c r="D388" s="87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</row>
    <row r="389" spans="1:45" ht="21" customHeight="1">
      <c r="A389" s="70"/>
      <c r="B389" s="86"/>
      <c r="C389" s="87"/>
      <c r="D389" s="87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</row>
    <row r="390" spans="1:45" ht="21" customHeight="1">
      <c r="A390" s="70"/>
      <c r="B390" s="86"/>
      <c r="C390" s="87"/>
      <c r="D390" s="87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</row>
    <row r="391" spans="1:45" ht="21" customHeight="1">
      <c r="A391" s="70"/>
      <c r="B391" s="86"/>
      <c r="C391" s="87"/>
      <c r="D391" s="87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</row>
    <row r="392" spans="1:45" ht="21" customHeight="1">
      <c r="A392" s="70"/>
      <c r="B392" s="86"/>
      <c r="C392" s="87"/>
      <c r="D392" s="87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</row>
    <row r="393" spans="1:45" ht="21" customHeight="1">
      <c r="A393" s="70"/>
      <c r="B393" s="86"/>
      <c r="C393" s="87"/>
      <c r="D393" s="87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</row>
    <row r="394" spans="1:45" ht="21" customHeight="1">
      <c r="A394" s="70"/>
      <c r="B394" s="86"/>
      <c r="C394" s="87"/>
      <c r="D394" s="87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</row>
    <row r="395" spans="1:45" ht="21" customHeight="1">
      <c r="A395" s="70"/>
      <c r="B395" s="86"/>
      <c r="C395" s="87"/>
      <c r="D395" s="87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</row>
    <row r="396" spans="1:45" ht="21" customHeight="1">
      <c r="A396" s="70"/>
      <c r="B396" s="86"/>
      <c r="C396" s="87"/>
      <c r="D396" s="87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</row>
    <row r="397" spans="1:45" ht="21" customHeight="1">
      <c r="A397" s="70"/>
      <c r="B397" s="86"/>
      <c r="C397" s="87"/>
      <c r="D397" s="87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</row>
    <row r="398" spans="1:45" ht="21" customHeight="1">
      <c r="A398" s="70"/>
      <c r="B398" s="86"/>
      <c r="C398" s="87"/>
      <c r="D398" s="87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</row>
    <row r="399" spans="1:45" ht="21" customHeight="1">
      <c r="A399" s="70"/>
      <c r="B399" s="86"/>
      <c r="C399" s="87"/>
      <c r="D399" s="87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</row>
    <row r="400" spans="1:45" ht="21" customHeight="1">
      <c r="A400" s="70"/>
      <c r="B400" s="86"/>
      <c r="C400" s="87"/>
      <c r="D400" s="87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</row>
    <row r="401" spans="1:45" ht="21" customHeight="1">
      <c r="A401" s="70"/>
      <c r="B401" s="86"/>
      <c r="C401" s="87"/>
      <c r="D401" s="87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</row>
    <row r="402" spans="1:45" ht="21" customHeight="1">
      <c r="A402" s="70"/>
      <c r="B402" s="86"/>
      <c r="C402" s="87"/>
      <c r="D402" s="87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</row>
    <row r="403" spans="1:45" ht="21" customHeight="1">
      <c r="A403" s="70"/>
      <c r="B403" s="86"/>
      <c r="C403" s="87"/>
      <c r="D403" s="87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</row>
    <row r="404" spans="1:45" ht="21" customHeight="1">
      <c r="A404" s="70"/>
      <c r="B404" s="86"/>
      <c r="C404" s="87"/>
      <c r="D404" s="87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</row>
    <row r="405" spans="1:45" ht="21" customHeight="1">
      <c r="A405" s="70"/>
      <c r="B405" s="86"/>
      <c r="C405" s="87"/>
      <c r="D405" s="87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</row>
    <row r="406" spans="1:45" ht="21" customHeight="1">
      <c r="A406" s="70"/>
      <c r="B406" s="86"/>
      <c r="C406" s="87"/>
      <c r="D406" s="87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</row>
    <row r="407" spans="1:45" ht="21" customHeight="1">
      <c r="A407" s="70"/>
      <c r="B407" s="86"/>
      <c r="C407" s="87"/>
      <c r="D407" s="87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</row>
    <row r="408" spans="1:45" ht="21" customHeight="1">
      <c r="A408" s="70"/>
      <c r="B408" s="86"/>
      <c r="C408" s="87"/>
      <c r="D408" s="87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</row>
    <row r="409" spans="1:45" ht="21" customHeight="1">
      <c r="A409" s="70"/>
      <c r="B409" s="86"/>
      <c r="C409" s="87"/>
      <c r="D409" s="87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</row>
    <row r="410" spans="1:45" ht="21" customHeight="1">
      <c r="A410" s="70"/>
      <c r="B410" s="86"/>
      <c r="C410" s="87"/>
      <c r="D410" s="87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</row>
    <row r="411" spans="1:45" ht="21" customHeight="1">
      <c r="A411" s="70"/>
      <c r="B411" s="86"/>
      <c r="C411" s="87"/>
      <c r="D411" s="87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</row>
    <row r="412" spans="1:45" ht="21" customHeight="1">
      <c r="A412" s="70"/>
      <c r="B412" s="86"/>
      <c r="C412" s="87"/>
      <c r="D412" s="87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</row>
    <row r="413" spans="1:45" ht="21" customHeight="1">
      <c r="A413" s="70"/>
      <c r="B413" s="86"/>
      <c r="C413" s="87"/>
      <c r="D413" s="87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</row>
    <row r="414" spans="1:45" ht="21" customHeight="1">
      <c r="A414" s="70"/>
      <c r="B414" s="86"/>
      <c r="C414" s="87"/>
      <c r="D414" s="87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</row>
    <row r="415" spans="1:45" ht="21" customHeight="1">
      <c r="A415" s="70"/>
      <c r="B415" s="86"/>
      <c r="C415" s="87"/>
      <c r="D415" s="87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</row>
    <row r="416" spans="1:45" ht="21" customHeight="1">
      <c r="A416" s="70"/>
      <c r="B416" s="86"/>
      <c r="C416" s="87"/>
      <c r="D416" s="87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</row>
    <row r="417" spans="1:45" ht="21" customHeight="1">
      <c r="A417" s="70"/>
      <c r="B417" s="86"/>
      <c r="C417" s="87"/>
      <c r="D417" s="87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</row>
    <row r="418" spans="1:45" ht="21" customHeight="1">
      <c r="A418" s="70"/>
      <c r="B418" s="86"/>
      <c r="C418" s="87"/>
      <c r="D418" s="87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</row>
    <row r="419" spans="1:45" ht="21" customHeight="1">
      <c r="A419" s="70"/>
      <c r="B419" s="86"/>
      <c r="C419" s="87"/>
      <c r="D419" s="87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</row>
    <row r="420" spans="1:45" ht="21" customHeight="1">
      <c r="A420" s="70"/>
      <c r="B420" s="86"/>
      <c r="C420" s="87"/>
      <c r="D420" s="87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</row>
    <row r="421" spans="1:45" ht="21" customHeight="1">
      <c r="A421" s="70"/>
      <c r="B421" s="86"/>
      <c r="C421" s="87"/>
      <c r="D421" s="87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</row>
    <row r="422" spans="1:45" ht="21" customHeight="1">
      <c r="A422" s="70"/>
      <c r="B422" s="86"/>
      <c r="C422" s="87"/>
      <c r="D422" s="87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</row>
    <row r="423" spans="1:45" ht="21" customHeight="1">
      <c r="A423" s="70"/>
      <c r="B423" s="86"/>
      <c r="C423" s="87"/>
      <c r="D423" s="87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</row>
    <row r="424" spans="1:45" ht="21" customHeight="1">
      <c r="A424" s="70"/>
      <c r="B424" s="86"/>
      <c r="C424" s="87"/>
      <c r="D424" s="87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</row>
    <row r="425" spans="1:45" ht="21" customHeight="1">
      <c r="A425" s="70"/>
      <c r="B425" s="86"/>
      <c r="C425" s="87"/>
      <c r="D425" s="87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</row>
    <row r="426" spans="1:45" ht="21" customHeight="1">
      <c r="A426" s="70"/>
      <c r="B426" s="86"/>
      <c r="C426" s="87"/>
      <c r="D426" s="87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</row>
    <row r="427" spans="1:45" ht="21" customHeight="1">
      <c r="A427" s="70"/>
      <c r="B427" s="86"/>
      <c r="C427" s="87"/>
      <c r="D427" s="87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</row>
    <row r="428" spans="1:45" ht="21" customHeight="1">
      <c r="A428" s="70"/>
      <c r="B428" s="86"/>
      <c r="C428" s="87"/>
      <c r="D428" s="87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</row>
    <row r="429" spans="1:45" ht="21" customHeight="1">
      <c r="A429" s="70"/>
      <c r="B429" s="86"/>
      <c r="C429" s="87"/>
      <c r="D429" s="87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</row>
    <row r="430" spans="1:45" ht="21" customHeight="1">
      <c r="A430" s="70"/>
      <c r="B430" s="86"/>
      <c r="C430" s="87"/>
      <c r="D430" s="87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</row>
    <row r="431" spans="1:45" ht="21" customHeight="1">
      <c r="A431" s="70"/>
      <c r="B431" s="86"/>
      <c r="C431" s="87"/>
      <c r="D431" s="87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</row>
    <row r="432" spans="1:45" ht="21" customHeight="1">
      <c r="A432" s="70"/>
      <c r="B432" s="86"/>
      <c r="C432" s="87"/>
      <c r="D432" s="87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</row>
    <row r="433" spans="1:45" ht="21" customHeight="1">
      <c r="A433" s="70"/>
      <c r="B433" s="86"/>
      <c r="C433" s="87"/>
      <c r="D433" s="87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</row>
    <row r="434" spans="1:45" ht="21" customHeight="1">
      <c r="A434" s="70"/>
      <c r="B434" s="86"/>
      <c r="C434" s="87"/>
      <c r="D434" s="87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</row>
    <row r="435" spans="1:45" ht="21" customHeight="1">
      <c r="A435" s="70"/>
      <c r="B435" s="86"/>
      <c r="C435" s="87"/>
      <c r="D435" s="87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</row>
    <row r="436" spans="1:45" ht="21" customHeight="1">
      <c r="A436" s="70"/>
      <c r="B436" s="86"/>
      <c r="C436" s="87"/>
      <c r="D436" s="87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</row>
    <row r="437" spans="1:45" ht="21" customHeight="1">
      <c r="A437" s="70"/>
      <c r="B437" s="86"/>
      <c r="C437" s="87"/>
      <c r="D437" s="87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</row>
    <row r="438" spans="1:45" ht="21" customHeight="1">
      <c r="A438" s="70"/>
      <c r="B438" s="86"/>
      <c r="C438" s="87"/>
      <c r="D438" s="87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</row>
    <row r="439" spans="1:45" ht="21" customHeight="1">
      <c r="A439" s="70"/>
      <c r="B439" s="86"/>
      <c r="C439" s="87"/>
      <c r="D439" s="87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</row>
    <row r="440" spans="1:45" ht="21" customHeight="1">
      <c r="A440" s="70"/>
      <c r="B440" s="86"/>
      <c r="C440" s="87"/>
      <c r="D440" s="87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</row>
    <row r="441" spans="1:45" ht="21" customHeight="1">
      <c r="A441" s="70"/>
      <c r="B441" s="86"/>
      <c r="C441" s="87"/>
      <c r="D441" s="87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</row>
    <row r="442" spans="1:45" ht="21" customHeight="1">
      <c r="A442" s="70"/>
      <c r="B442" s="86"/>
      <c r="C442" s="87"/>
      <c r="D442" s="87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</row>
    <row r="443" spans="1:45" ht="21" customHeight="1">
      <c r="A443" s="70"/>
      <c r="B443" s="86"/>
      <c r="C443" s="87"/>
      <c r="D443" s="87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</row>
    <row r="444" spans="1:45" ht="21" customHeight="1">
      <c r="A444" s="70"/>
      <c r="B444" s="86"/>
      <c r="C444" s="87"/>
      <c r="D444" s="87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</row>
    <row r="445" spans="1:45" ht="21" customHeight="1">
      <c r="A445" s="70"/>
      <c r="B445" s="86"/>
      <c r="C445" s="87"/>
      <c r="D445" s="87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</row>
    <row r="446" spans="1:45" ht="21" customHeight="1">
      <c r="A446" s="70"/>
      <c r="B446" s="86"/>
      <c r="C446" s="87"/>
      <c r="D446" s="87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</row>
    <row r="447" spans="1:45" ht="21" customHeight="1">
      <c r="A447" s="70"/>
      <c r="B447" s="86"/>
      <c r="C447" s="87"/>
      <c r="D447" s="87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</row>
    <row r="448" spans="1:45" ht="21" customHeight="1">
      <c r="A448" s="70"/>
      <c r="B448" s="86"/>
      <c r="C448" s="87"/>
      <c r="D448" s="87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</row>
    <row r="449" spans="1:45" ht="21" customHeight="1">
      <c r="A449" s="70"/>
      <c r="B449" s="86"/>
      <c r="C449" s="87"/>
      <c r="D449" s="87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</row>
    <row r="450" spans="1:45" ht="21" customHeight="1">
      <c r="A450" s="70"/>
      <c r="B450" s="86"/>
      <c r="C450" s="87"/>
      <c r="D450" s="87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</row>
    <row r="451" spans="1:45" ht="21" customHeight="1">
      <c r="A451" s="70"/>
      <c r="B451" s="86"/>
      <c r="C451" s="87"/>
      <c r="D451" s="87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</row>
    <row r="452" spans="1:45" ht="21" customHeight="1">
      <c r="A452" s="70"/>
      <c r="B452" s="86"/>
      <c r="C452" s="87"/>
      <c r="D452" s="87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</row>
    <row r="453" spans="1:45" ht="21" customHeight="1">
      <c r="A453" s="70"/>
      <c r="B453" s="86"/>
      <c r="C453" s="87"/>
      <c r="D453" s="87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</row>
    <row r="454" spans="1:45" ht="21" customHeight="1">
      <c r="A454" s="70"/>
      <c r="B454" s="86"/>
      <c r="C454" s="87"/>
      <c r="D454" s="87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</row>
    <row r="455" spans="1:45" ht="21" customHeight="1">
      <c r="A455" s="70"/>
      <c r="B455" s="86"/>
      <c r="C455" s="87"/>
      <c r="D455" s="87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</row>
    <row r="456" spans="1:45" ht="21" customHeight="1">
      <c r="A456" s="70"/>
      <c r="B456" s="86"/>
      <c r="C456" s="87"/>
      <c r="D456" s="87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</row>
    <row r="457" spans="1:45" ht="21" customHeight="1">
      <c r="A457" s="70"/>
      <c r="B457" s="86"/>
      <c r="C457" s="87"/>
      <c r="D457" s="87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</row>
    <row r="458" spans="1:45" ht="21" customHeight="1">
      <c r="A458" s="70"/>
      <c r="B458" s="86"/>
      <c r="C458" s="87"/>
      <c r="D458" s="87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</row>
    <row r="459" spans="1:45" ht="21" customHeight="1">
      <c r="A459" s="70"/>
      <c r="B459" s="86"/>
      <c r="C459" s="87"/>
      <c r="D459" s="87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</row>
    <row r="460" spans="1:45" ht="21" customHeight="1">
      <c r="A460" s="70"/>
      <c r="B460" s="86"/>
      <c r="C460" s="87"/>
      <c r="D460" s="87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</row>
    <row r="461" spans="1:45" ht="21" customHeight="1">
      <c r="A461" s="70"/>
      <c r="B461" s="86"/>
      <c r="C461" s="87"/>
      <c r="D461" s="87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</row>
    <row r="462" spans="1:45" ht="21" customHeight="1">
      <c r="A462" s="70"/>
      <c r="B462" s="86"/>
      <c r="C462" s="87"/>
      <c r="D462" s="87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</row>
    <row r="463" spans="1:45" ht="21" customHeight="1">
      <c r="A463" s="70"/>
      <c r="B463" s="86"/>
      <c r="C463" s="87"/>
      <c r="D463" s="87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</row>
    <row r="464" spans="1:45" ht="21" customHeight="1">
      <c r="A464" s="70"/>
      <c r="B464" s="86"/>
      <c r="C464" s="87"/>
      <c r="D464" s="87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</row>
    <row r="465" spans="1:45" ht="21" customHeight="1">
      <c r="A465" s="70"/>
      <c r="B465" s="86"/>
      <c r="C465" s="87"/>
      <c r="D465" s="87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</row>
    <row r="466" spans="1:45" ht="21" customHeight="1">
      <c r="A466" s="70"/>
      <c r="B466" s="86"/>
      <c r="C466" s="87"/>
      <c r="D466" s="87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</row>
    <row r="467" spans="1:45" ht="21" customHeight="1">
      <c r="A467" s="70"/>
      <c r="B467" s="86"/>
      <c r="C467" s="87"/>
      <c r="D467" s="87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</row>
    <row r="468" spans="1:45" ht="21" customHeight="1">
      <c r="A468" s="70"/>
      <c r="B468" s="86"/>
      <c r="C468" s="87"/>
      <c r="D468" s="87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</row>
    <row r="469" spans="1:45" ht="21" customHeight="1">
      <c r="A469" s="70"/>
      <c r="B469" s="86"/>
      <c r="C469" s="87"/>
      <c r="D469" s="87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</row>
    <row r="470" spans="1:45" ht="21" customHeight="1">
      <c r="A470" s="70"/>
      <c r="B470" s="86"/>
      <c r="C470" s="87"/>
      <c r="D470" s="87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</row>
    <row r="471" spans="1:45" ht="21" customHeight="1">
      <c r="A471" s="70"/>
      <c r="B471" s="86"/>
      <c r="C471" s="87"/>
      <c r="D471" s="87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</row>
    <row r="472" spans="1:45" ht="21" customHeight="1">
      <c r="A472" s="70"/>
      <c r="B472" s="86"/>
      <c r="C472" s="87"/>
      <c r="D472" s="87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</row>
    <row r="473" spans="1:45" ht="21" customHeight="1">
      <c r="A473" s="70"/>
      <c r="B473" s="86"/>
      <c r="C473" s="87"/>
      <c r="D473" s="87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</row>
    <row r="474" spans="1:45" ht="21" customHeight="1">
      <c r="A474" s="70"/>
      <c r="B474" s="86"/>
      <c r="C474" s="87"/>
      <c r="D474" s="87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</row>
    <row r="475" spans="1:45" ht="21" customHeight="1">
      <c r="A475" s="70"/>
      <c r="B475" s="86"/>
      <c r="C475" s="87"/>
      <c r="D475" s="87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</row>
    <row r="476" spans="1:45" ht="21" customHeight="1">
      <c r="A476" s="70"/>
      <c r="B476" s="86"/>
      <c r="C476" s="87"/>
      <c r="D476" s="87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</row>
    <row r="477" spans="1:45" ht="21" customHeight="1">
      <c r="A477" s="70"/>
      <c r="B477" s="86"/>
      <c r="C477" s="87"/>
      <c r="D477" s="87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</row>
    <row r="478" spans="1:45" ht="21" customHeight="1">
      <c r="A478" s="70"/>
      <c r="B478" s="86"/>
      <c r="C478" s="87"/>
      <c r="D478" s="87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</row>
    <row r="479" spans="1:45" ht="21" customHeight="1">
      <c r="A479" s="70"/>
      <c r="B479" s="86"/>
      <c r="C479" s="87"/>
      <c r="D479" s="87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</row>
    <row r="480" spans="1:45" ht="21" customHeight="1">
      <c r="A480" s="70"/>
      <c r="B480" s="86"/>
      <c r="C480" s="87"/>
      <c r="D480" s="87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</row>
    <row r="481" spans="1:45" ht="21" customHeight="1">
      <c r="A481" s="70"/>
      <c r="B481" s="86"/>
      <c r="C481" s="87"/>
      <c r="D481" s="87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</row>
    <row r="482" spans="1:45" ht="21" customHeight="1">
      <c r="A482" s="70"/>
      <c r="B482" s="86"/>
      <c r="C482" s="87"/>
      <c r="D482" s="87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</row>
    <row r="483" spans="1:45" ht="21" customHeight="1">
      <c r="A483" s="70"/>
      <c r="B483" s="86"/>
      <c r="C483" s="87"/>
      <c r="D483" s="87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</row>
    <row r="484" spans="1:45" ht="21" customHeight="1">
      <c r="A484" s="70"/>
      <c r="B484" s="86"/>
      <c r="C484" s="87"/>
      <c r="D484" s="87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</row>
    <row r="485" spans="1:45" ht="21" customHeight="1">
      <c r="A485" s="70"/>
      <c r="B485" s="86"/>
      <c r="C485" s="87"/>
      <c r="D485" s="87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</row>
    <row r="486" spans="1:45" ht="21" customHeight="1">
      <c r="A486" s="70"/>
      <c r="B486" s="86"/>
      <c r="C486" s="87"/>
      <c r="D486" s="87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</row>
    <row r="487" spans="1:45" ht="21" customHeight="1">
      <c r="A487" s="70"/>
      <c r="B487" s="86"/>
      <c r="C487" s="87"/>
      <c r="D487" s="87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</row>
    <row r="488" spans="1:45" ht="21" customHeight="1">
      <c r="A488" s="70"/>
      <c r="B488" s="86"/>
      <c r="C488" s="87"/>
      <c r="D488" s="87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</row>
    <row r="489" spans="1:45" ht="21" customHeight="1">
      <c r="A489" s="70"/>
      <c r="B489" s="86"/>
      <c r="C489" s="87"/>
      <c r="D489" s="87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</row>
    <row r="490" spans="1:45" ht="21" customHeight="1">
      <c r="A490" s="70"/>
      <c r="B490" s="86"/>
      <c r="C490" s="87"/>
      <c r="D490" s="87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</row>
    <row r="491" spans="1:45" ht="21" customHeight="1">
      <c r="A491" s="70"/>
      <c r="B491" s="86"/>
      <c r="C491" s="87"/>
      <c r="D491" s="87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</row>
    <row r="492" spans="1:45" ht="21" customHeight="1">
      <c r="A492" s="70"/>
      <c r="B492" s="86"/>
      <c r="C492" s="87"/>
      <c r="D492" s="87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</row>
    <row r="493" spans="1:45" ht="21" customHeight="1">
      <c r="A493" s="70"/>
      <c r="B493" s="86"/>
      <c r="C493" s="87"/>
      <c r="D493" s="87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</row>
    <row r="494" spans="1:45" ht="21" customHeight="1">
      <c r="A494" s="70"/>
      <c r="B494" s="86"/>
      <c r="C494" s="87"/>
      <c r="D494" s="87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</row>
    <row r="495" spans="1:45" ht="21" customHeight="1">
      <c r="A495" s="70"/>
      <c r="B495" s="86"/>
      <c r="C495" s="87"/>
      <c r="D495" s="87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</row>
    <row r="496" spans="1:45" ht="21" customHeight="1">
      <c r="A496" s="70"/>
      <c r="B496" s="86"/>
      <c r="C496" s="87"/>
      <c r="D496" s="87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</row>
    <row r="497" spans="1:45" ht="21" customHeight="1">
      <c r="A497" s="70"/>
      <c r="B497" s="86"/>
      <c r="C497" s="87"/>
      <c r="D497" s="87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</row>
    <row r="498" spans="1:45" ht="21" customHeight="1">
      <c r="A498" s="70"/>
      <c r="B498" s="86"/>
      <c r="C498" s="87"/>
      <c r="D498" s="87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</row>
    <row r="499" spans="1:45" ht="21" customHeight="1">
      <c r="A499" s="70"/>
      <c r="B499" s="86"/>
      <c r="C499" s="87"/>
      <c r="D499" s="87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</row>
    <row r="500" spans="1:45" ht="21" customHeight="1">
      <c r="A500" s="70"/>
      <c r="B500" s="86"/>
      <c r="C500" s="87"/>
      <c r="D500" s="87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</row>
    <row r="501" spans="1:45" ht="21" customHeight="1">
      <c r="A501" s="70"/>
      <c r="B501" s="86"/>
      <c r="C501" s="87"/>
      <c r="D501" s="87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</row>
  </sheetData>
  <sheetProtection password="C322" sheet="1" objects="1" scenarios="1"/>
  <mergeCells count="22">
    <mergeCell ref="G17:I17"/>
    <mergeCell ref="F23:I24"/>
    <mergeCell ref="H22:I22"/>
    <mergeCell ref="E12:F12"/>
    <mergeCell ref="E21:G21"/>
    <mergeCell ref="E19:I19"/>
    <mergeCell ref="H21:I21"/>
    <mergeCell ref="E20:I20"/>
    <mergeCell ref="C6:D6"/>
    <mergeCell ref="C10:D10"/>
    <mergeCell ref="E10:F10"/>
    <mergeCell ref="G16:I16"/>
    <mergeCell ref="A11:A13"/>
    <mergeCell ref="D2:F4"/>
    <mergeCell ref="A23:A24"/>
    <mergeCell ref="A1:I1"/>
    <mergeCell ref="F5:G5"/>
    <mergeCell ref="H10:I10"/>
    <mergeCell ref="H18:I18"/>
    <mergeCell ref="H5:I5"/>
    <mergeCell ref="G7:I7"/>
    <mergeCell ref="E18:G18"/>
  </mergeCells>
  <hyperlinks>
    <hyperlink ref="F23:I24" r:id="rId1" display="ENMM MARSEILLE PEMLB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H19"/>
  <sheetViews>
    <sheetView workbookViewId="0" topLeftCell="A1">
      <selection activeCell="C8" sqref="C8:D8"/>
      <selection activeCell="C2" sqref="C2:D2"/>
    </sheetView>
  </sheetViews>
  <sheetFormatPr defaultColWidth="11.421875" defaultRowHeight="12.75"/>
  <cols>
    <col min="1" max="1" width="33.421875" style="91" customWidth="1"/>
    <col min="2" max="2" width="9.57421875" style="91" customWidth="1"/>
    <col min="3" max="8" width="10.57421875" style="91" customWidth="1"/>
    <col min="9" max="16384" width="11.421875" style="91" customWidth="1"/>
  </cols>
  <sheetData>
    <row r="1" spans="1:8" ht="31.5">
      <c r="A1" s="179" t="s">
        <v>54</v>
      </c>
      <c r="B1" s="179"/>
      <c r="C1" s="179"/>
      <c r="D1" s="179"/>
      <c r="E1" s="179"/>
      <c r="F1" s="179"/>
      <c r="G1" s="179"/>
      <c r="H1" s="179"/>
    </row>
    <row r="2" spans="1:8" ht="21" customHeight="1">
      <c r="A2" s="92" t="s">
        <v>70</v>
      </c>
      <c r="B2" s="93" t="s">
        <v>4</v>
      </c>
      <c r="C2" s="184">
        <v>0.46527777777777773</v>
      </c>
      <c r="D2" s="185"/>
      <c r="E2" s="92"/>
      <c r="F2" s="94"/>
      <c r="G2" s="94"/>
      <c r="H2" s="94"/>
    </row>
    <row r="3" spans="1:8" ht="21" customHeight="1">
      <c r="A3" s="92" t="s">
        <v>2</v>
      </c>
      <c r="B3" s="93" t="s">
        <v>7</v>
      </c>
      <c r="C3" s="24">
        <v>47</v>
      </c>
      <c r="D3" s="26">
        <v>46.1</v>
      </c>
      <c r="E3" s="53" t="s">
        <v>73</v>
      </c>
      <c r="F3" s="187">
        <f>IF(OR(C3+D3/60&gt;90,C3&lt;0,D3&lt;0),"entrer  00° &lt; φ &lt; 90°","")</f>
      </c>
      <c r="G3" s="188"/>
      <c r="H3" s="188"/>
    </row>
    <row r="4" spans="1:8" ht="21" customHeight="1">
      <c r="A4" s="92" t="s">
        <v>3</v>
      </c>
      <c r="B4" s="93" t="s">
        <v>5</v>
      </c>
      <c r="C4" s="27">
        <v>4</v>
      </c>
      <c r="D4" s="26">
        <v>55</v>
      </c>
      <c r="E4" s="66" t="s">
        <v>68</v>
      </c>
      <c r="F4" s="187">
        <f>IF(OR(C4+D4/60&gt;180,C4&lt;0,D4&lt;0),"entrer 000° &lt; G &lt; 90°","")</f>
      </c>
      <c r="G4" s="188"/>
      <c r="H4" s="188"/>
    </row>
    <row r="5" spans="1:8" ht="21" customHeight="1">
      <c r="A5" s="92" t="s">
        <v>55</v>
      </c>
      <c r="B5" s="93" t="s">
        <v>56</v>
      </c>
      <c r="C5" s="195">
        <v>290</v>
      </c>
      <c r="D5" s="195"/>
      <c r="E5" s="189" t="s">
        <v>53</v>
      </c>
      <c r="F5" s="190"/>
      <c r="G5" s="190"/>
      <c r="H5" s="190"/>
    </row>
    <row r="6" spans="1:8" ht="21" customHeight="1">
      <c r="A6" s="92" t="s">
        <v>57</v>
      </c>
      <c r="B6" s="93" t="s">
        <v>58</v>
      </c>
      <c r="C6" s="196">
        <v>6</v>
      </c>
      <c r="D6" s="196"/>
      <c r="E6" s="189"/>
      <c r="F6" s="190"/>
      <c r="G6" s="190"/>
      <c r="H6" s="190"/>
    </row>
    <row r="7" spans="1:8" ht="21" customHeight="1" thickBot="1">
      <c r="A7" s="92" t="s">
        <v>10</v>
      </c>
      <c r="B7" s="93" t="s">
        <v>11</v>
      </c>
      <c r="C7" s="95" t="str">
        <f>CONCATENATE(IF(E4="W","+",IF(E4="E","-","ERREUR")),IF(OR(E4="E",E4="W"),TRUNC((ABS(C4)+7.5)/15),""))</f>
        <v>+0</v>
      </c>
      <c r="D7" s="96"/>
      <c r="E7" s="92"/>
      <c r="F7" s="94"/>
      <c r="G7" s="94"/>
      <c r="H7" s="54"/>
    </row>
    <row r="8" spans="1:8" ht="21" customHeight="1" thickBot="1">
      <c r="A8" s="92" t="s">
        <v>71</v>
      </c>
      <c r="B8" s="93" t="s">
        <v>9</v>
      </c>
      <c r="C8" s="186" t="str">
        <f>CONCATENATE(IF(HOUR(C2)+C7&lt;0,HOUR(C2)+C7+24,IF(HOUR(C2)+C7&gt;23,HOUR(C2)+C7-24,HOUR(C2)+C7)),":",MINUTE(C2),":",SECOND(C2))</f>
        <v>11:10:0</v>
      </c>
      <c r="D8" s="186"/>
      <c r="E8" s="182">
        <f>IF(HOUR(C2)+C7&lt;0,"la veille",IF(HOUR(C2)+C7&gt;23,"le jour suivant",""))</f>
      </c>
      <c r="F8" s="183"/>
      <c r="G8" s="164" t="s">
        <v>49</v>
      </c>
      <c r="H8" s="165"/>
    </row>
    <row r="9" spans="1:8" ht="21" customHeight="1">
      <c r="A9" s="200" t="s">
        <v>59</v>
      </c>
      <c r="B9" s="201" t="s">
        <v>66</v>
      </c>
      <c r="C9" s="97" t="str">
        <f>CONCATENATE(HOUR(C8),":00")</f>
        <v>11:00</v>
      </c>
      <c r="D9" s="27">
        <v>348</v>
      </c>
      <c r="E9" s="25">
        <v>12.5</v>
      </c>
      <c r="F9" s="187">
        <f>IF(OR(D9+E9/60&gt;360,D9&lt;0,E9&lt;0),"entrer 000°&lt; Ahvo &lt;90°","")</f>
      </c>
      <c r="G9" s="188"/>
      <c r="H9" s="188"/>
    </row>
    <row r="10" spans="1:8" ht="21" customHeight="1">
      <c r="A10" s="200"/>
      <c r="B10" s="201"/>
      <c r="C10" s="98" t="str">
        <f>C8</f>
        <v>11:10:0</v>
      </c>
      <c r="D10" s="60">
        <f>IF(D9&gt;D11,IF(INT(D9+E9/60+((MINUTE(C10)+SECOND(C10)/60)/60)*(D11-D9+360+(E11-E9)/60))&gt;359,INT(D9+E9/60+((MINUTE(C10)+SECOND(C10)/60)/60)*(D11-D9+360+(E11-E9)/60))-360,INT(D9+E9/60+((MINUTE(C10)+SECOND(C10)/60)/60)*(D11-D9+360+(E11-E9)/60))),INT(D9+E9/60+((MINUTE(C10)+SECOND(C10)/60)/60)*(D11-D9+(E11-E9)/60)))</f>
        <v>350</v>
      </c>
      <c r="E10" s="61">
        <f>IF(D9&gt;D11,IF(INT(D9+E9/60+((MINUTE(C10)+SECOND(C10)/60)/60)*(D11-D9+360+(E11-E9)/60))&gt;359,(D9+E9/60+((MINUTE(C10)+SECOND(C10)/60)/60)*(D11-D9+360+(E11-E9)/60)-D10-360)*60,(D9+E9/60+((MINUTE(C10)+SECOND(C10)/60)/60)*(D11-D9+360+(E11-E9)/60)-D10)*60),(D9+E9/60+((MINUTE(C10)+SECOND(C10)/60)/60)*(D11-D9+(E11-E9)/60)-D10)*60)</f>
        <v>42.4666666666667</v>
      </c>
      <c r="F10" s="94"/>
      <c r="G10" s="204" t="s">
        <v>44</v>
      </c>
      <c r="H10" s="204"/>
    </row>
    <row r="11" spans="1:8" ht="21" customHeight="1" thickBot="1">
      <c r="A11" s="200"/>
      <c r="B11" s="201"/>
      <c r="C11" s="97" t="str">
        <f>CONCATENATE(HOUR(C8)+1,":00")</f>
        <v>12:00</v>
      </c>
      <c r="D11" s="27">
        <v>3</v>
      </c>
      <c r="E11" s="25">
        <v>12.3</v>
      </c>
      <c r="F11" s="187">
        <f>IF(OR(D11+E11/60&gt;360,D11&lt;0,E11&lt;0),"entrer 000°&lt; Ahvo &lt;90°","")</f>
      </c>
      <c r="G11" s="188"/>
      <c r="H11" s="188"/>
    </row>
    <row r="12" spans="1:8" ht="21" customHeight="1" thickBot="1">
      <c r="A12" s="92" t="s">
        <v>15</v>
      </c>
      <c r="B12" s="99" t="s">
        <v>60</v>
      </c>
      <c r="C12" s="60">
        <f>TRUNC(IF(IF(E4="E",1,-1)*(C4+D4/60)+D10+E10/60&lt;0,IF(E4="E",1,-1)*(C4+D4/60)+D10+E10/60+360,IF(IF(E4="E",1,-1)*(C4+D4/60)+D10+E10/60&gt;360,IF(E4="E",1,-1)*(C4+D4/60)+D10+E10/60-360,IF(E4="E",1,-1)*(C4+D4/60)+D10+E10/60)))</f>
        <v>345</v>
      </c>
      <c r="D12" s="61">
        <f>(IF(IF(E4="E",1,-1)*(C4+D4/60)+D10+E10/60&lt;0,IF(E4="E",1,-1)*(C4+D4/60)+D10+E10/60+360,IF(IF(E4="E",1,-1)*(C4+D4/60)+D10+E10/60&gt;360,IF(E4="E",1,-1)*(C4+D4/60)+D10+E10/60-360,IF(E4="E",1,-1)*(C4+D4/60)+D10+E10/60))-C12)*60</f>
        <v>47.46666666666556</v>
      </c>
      <c r="E12" s="94"/>
      <c r="F12" s="94"/>
      <c r="G12" s="164" t="s">
        <v>46</v>
      </c>
      <c r="H12" s="165"/>
    </row>
    <row r="13" spans="1:8" ht="21" customHeight="1" thickBot="1">
      <c r="A13" s="92" t="s">
        <v>14</v>
      </c>
      <c r="B13" s="99" t="s">
        <v>25</v>
      </c>
      <c r="C13" s="60">
        <f>IF(C12&lt;180,C12,TRUNC(360-IF(IF(E4="E",1,-1)*(C4+D4/60)+D10+E10/60&lt;0,IF(E4="E",1,-1)*(C4+D4/60)+D10+E10/60+360,IF(E4="E",1,-1)*(C4+D4/60)+D10+E10/60)))</f>
        <v>14</v>
      </c>
      <c r="D13" s="61">
        <f>IF(C12&lt;180,D12,(360-IF(IF(E4="E",1,-1)*(C4+D4/60)+D10+E10/60&lt;0,IF(E4="E",1,-1)*(C4+D4/60)+D10+E10/60+360,IF(E4="E",1,-1)*(C4+D4/60)+D10+E10/60)-C13)*60)</f>
        <v>12.53333333333444</v>
      </c>
      <c r="E13" s="198" t="str">
        <f>IF(C12&lt;180,"astre à l'Ouest","astre à l'Est")</f>
        <v>astre à l'Est</v>
      </c>
      <c r="F13" s="176"/>
      <c r="G13" s="164" t="str">
        <f>IF(C12&lt;180,"P = AHag","P = 360 - AHag")</f>
        <v>P = 360 - AHag</v>
      </c>
      <c r="H13" s="165"/>
    </row>
    <row r="14" spans="1:8" ht="21" customHeight="1" thickBot="1">
      <c r="A14" s="65" t="s">
        <v>61</v>
      </c>
      <c r="B14" s="94"/>
      <c r="C14" s="180">
        <f>IF(D11&gt;D9,D11-D9+(E11-E9)/60,D11+360-D9+(E11-E9)/60)</f>
        <v>14.996666666666666</v>
      </c>
      <c r="D14" s="181"/>
      <c r="E14" s="192" t="str">
        <f>CONCATENATE("(AHvo à ",C11,") - (AHvo à ",C9,")")</f>
        <v>(AHvo à 12:00) - (AHvo à 11:00)</v>
      </c>
      <c r="F14" s="193"/>
      <c r="G14" s="193"/>
      <c r="H14" s="194"/>
    </row>
    <row r="15" spans="1:8" ht="21" customHeight="1" thickBot="1">
      <c r="A15" s="65" t="s">
        <v>62</v>
      </c>
      <c r="B15" s="94"/>
      <c r="C15" s="180">
        <f>-C6*SIN(C5*PI()/180)/60/COS((C3+D3/60)*PI()/180)</f>
        <v>0.13980818179871632</v>
      </c>
      <c r="D15" s="181"/>
      <c r="E15" s="192" t="s">
        <v>63</v>
      </c>
      <c r="F15" s="193"/>
      <c r="G15" s="193"/>
      <c r="H15" s="194"/>
    </row>
    <row r="16" spans="1:8" ht="21" customHeight="1" thickBot="1">
      <c r="A16" s="65" t="s">
        <v>64</v>
      </c>
      <c r="B16" s="94"/>
      <c r="C16" s="180">
        <f>C14-C15</f>
        <v>14.85685848486795</v>
      </c>
      <c r="D16" s="180"/>
      <c r="E16" s="100"/>
      <c r="F16" s="100"/>
      <c r="G16" s="202"/>
      <c r="H16" s="203"/>
    </row>
    <row r="17" spans="1:8" ht="21" customHeight="1" thickBot="1">
      <c r="A17" s="65" t="s">
        <v>72</v>
      </c>
      <c r="B17" s="99" t="s">
        <v>65</v>
      </c>
      <c r="C17" s="199" t="str">
        <f>CONCATENATE(TRUNC(IF(C12&lt;180,-1,1)*(C13+D13/60)/C16+HOUR(C2)+MINUTE(C2)/60+SECOND(C2)/3600),":",TRUNC((IF(C12&lt;180,-1,1)*(C13+D13/60)/C16+HOUR(C2)+MINUTE(C2)/60+SECOND(C2)/3600-TRUNC(IF(C12&lt;180,-1,1)*(C13+D13/60)/C16+HOUR(C2)+MINUTE(C2)/60+SECOND(C2)/3600))*60),":",TRUNC((IF(C12&lt;180,-1,1)*(C13+D13/60)/C16+HOUR(C2)+MINUTE(C2)/60+SECOND(C2)/3600-TRUNC(IF(C12&lt;180,-1,1)*(C13+D13/60)/C16+HOUR(C2)+MINUTE(C2)/60+SECOND(C2)/3600))*3600-TRUNC((IF(C12&lt;180,-1,1)*(C13+D13/60)/C16+HOUR(C2)+MINUTE(C2)/60+SECOND(C2)/3600-TRUNC(IF(C12&lt;180,-1,1)*(C13+D13/60)/C16+HOUR(C2)+MINUTE(C2)/60+SECOND(C2)/3600))*60)*60))</f>
        <v>12:7:22</v>
      </c>
      <c r="D17" s="199"/>
      <c r="E17" s="94"/>
      <c r="F17" s="164" t="s">
        <v>67</v>
      </c>
      <c r="G17" s="197"/>
      <c r="H17" s="165"/>
    </row>
    <row r="18" spans="1:8" ht="12.75">
      <c r="A18" s="191">
        <f>IF(C12&lt;180,"le soleil est déjà passé à l'Ouest, c'est trop tard pour la méridienne !","")</f>
      </c>
      <c r="B18" s="191"/>
      <c r="C18" s="191"/>
      <c r="D18" s="191"/>
      <c r="E18" s="191"/>
      <c r="F18" s="191"/>
      <c r="G18" s="191"/>
      <c r="H18" s="191"/>
    </row>
    <row r="19" spans="1:8" ht="12.75">
      <c r="A19" s="191"/>
      <c r="B19" s="191"/>
      <c r="C19" s="191"/>
      <c r="D19" s="191"/>
      <c r="E19" s="191"/>
      <c r="F19" s="191"/>
      <c r="G19" s="191"/>
      <c r="H19" s="191"/>
    </row>
  </sheetData>
  <sheetProtection password="AC78" sheet="1" objects="1" scenarios="1"/>
  <mergeCells count="27">
    <mergeCell ref="C17:D17"/>
    <mergeCell ref="G13:H13"/>
    <mergeCell ref="A9:A11"/>
    <mergeCell ref="B9:B11"/>
    <mergeCell ref="G12:H12"/>
    <mergeCell ref="G16:H16"/>
    <mergeCell ref="G10:H10"/>
    <mergeCell ref="A18:H19"/>
    <mergeCell ref="F3:H3"/>
    <mergeCell ref="F4:H4"/>
    <mergeCell ref="E15:H15"/>
    <mergeCell ref="C5:D5"/>
    <mergeCell ref="C6:D6"/>
    <mergeCell ref="F17:H17"/>
    <mergeCell ref="E14:H14"/>
    <mergeCell ref="C16:D16"/>
    <mergeCell ref="E13:F13"/>
    <mergeCell ref="A1:H1"/>
    <mergeCell ref="C14:D14"/>
    <mergeCell ref="C15:D15"/>
    <mergeCell ref="E8:F8"/>
    <mergeCell ref="C2:D2"/>
    <mergeCell ref="C8:D8"/>
    <mergeCell ref="G8:H8"/>
    <mergeCell ref="F9:H9"/>
    <mergeCell ref="F11:H11"/>
    <mergeCell ref="E5:H6"/>
  </mergeCells>
  <hyperlinks>
    <hyperlink ref="E5:H6" r:id="rId1" display="ENMM MARSEILLE PEMLB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3"/>
  <drawing r:id="rId12"/>
  <legacyDrawing r:id="rId11"/>
  <oleObjects>
    <oleObject progId="Equation.DSMT4" shapeId="3041527" r:id="rId3"/>
    <oleObject progId="Equation.DSMT4" shapeId="3041529" r:id="rId4"/>
    <oleObject progId="Equation.DSMT4" shapeId="3041530" r:id="rId5"/>
    <oleObject progId="Equation.DSMT4" shapeId="3041531" r:id="rId6"/>
    <oleObject progId="Equation.DSMT4" shapeId="3041532" r:id="rId7"/>
    <oleObject progId="Equation.DSMT4" shapeId="3041533" r:id="rId8"/>
    <oleObject progId="Equation.DSMT4" shapeId="3041534" r:id="rId9"/>
    <oleObject progId="Equation.DSMT4" shapeId="3041535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S500"/>
  <sheetViews>
    <sheetView zoomScale="85" zoomScaleNormal="85" zoomScaleSheetLayoutView="85" workbookViewId="0" topLeftCell="A1">
      <selection activeCell="C11" sqref="C11:D11"/>
      <selection activeCell="A5" sqref="A5"/>
    </sheetView>
  </sheetViews>
  <sheetFormatPr defaultColWidth="11.421875" defaultRowHeight="21" customHeight="1"/>
  <cols>
    <col min="1" max="1" width="33.28125" style="55" customWidth="1"/>
    <col min="2" max="2" width="11.7109375" style="71" customWidth="1"/>
    <col min="3" max="4" width="11.7109375" style="58" customWidth="1"/>
    <col min="5" max="9" width="11.7109375" style="55" customWidth="1"/>
    <col min="10" max="16384" width="11.421875" style="55" customWidth="1"/>
  </cols>
  <sheetData>
    <row r="1" spans="1:45" ht="23.25" customHeight="1" thickBot="1">
      <c r="A1" s="157" t="s">
        <v>69</v>
      </c>
      <c r="B1" s="157"/>
      <c r="C1" s="157"/>
      <c r="D1" s="157"/>
      <c r="E1" s="157"/>
      <c r="F1" s="157"/>
      <c r="G1" s="157"/>
      <c r="H1" s="157"/>
      <c r="I1" s="157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</row>
    <row r="2" spans="1:45" ht="21" customHeight="1" thickBot="1">
      <c r="A2" s="55" t="s">
        <v>20</v>
      </c>
      <c r="B2" s="56" t="s">
        <v>27</v>
      </c>
      <c r="C2" s="22">
        <v>1.5</v>
      </c>
      <c r="D2" s="67"/>
      <c r="F2" s="210" t="s">
        <v>31</v>
      </c>
      <c r="G2" s="210"/>
      <c r="H2" s="164" t="s">
        <v>51</v>
      </c>
      <c r="I2" s="165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</row>
    <row r="3" spans="1:45" ht="21" customHeight="1" thickBot="1">
      <c r="A3" s="55" t="s">
        <v>21</v>
      </c>
      <c r="B3" s="56" t="s">
        <v>28</v>
      </c>
      <c r="C3" s="22">
        <v>1.1</v>
      </c>
      <c r="D3" s="67"/>
      <c r="G3" s="62" t="s">
        <v>32</v>
      </c>
      <c r="H3" s="72">
        <f>TRUNC(C6+(D6+C2+C3)/60)</f>
        <v>21</v>
      </c>
      <c r="I3" s="67">
        <f>(C6+(D6+C2+C3)/60-H3)*60</f>
        <v>10.500000000000043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</row>
    <row r="4" spans="1:45" ht="21" customHeight="1" thickBot="1">
      <c r="A4" s="55" t="s">
        <v>22</v>
      </c>
      <c r="B4" s="56" t="s">
        <v>29</v>
      </c>
      <c r="C4" s="22">
        <v>9.3</v>
      </c>
      <c r="D4" s="67"/>
      <c r="F4" s="71" t="s">
        <v>33</v>
      </c>
      <c r="G4" s="160" t="s">
        <v>50</v>
      </c>
      <c r="H4" s="166"/>
      <c r="I4" s="16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</row>
    <row r="5" spans="1:45" ht="21" customHeight="1" thickBot="1">
      <c r="A5" s="55" t="s">
        <v>23</v>
      </c>
      <c r="B5" s="56" t="s">
        <v>30</v>
      </c>
      <c r="C5" s="23">
        <v>0.2</v>
      </c>
      <c r="D5" s="67"/>
      <c r="G5" s="62" t="s">
        <v>34</v>
      </c>
      <c r="H5" s="72">
        <f>TRUNC(F9+C5/60)</f>
        <v>21</v>
      </c>
      <c r="I5" s="67">
        <f>(H3+(I3+C4+C5)/60-H5)*60</f>
        <v>20.000000000000142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</row>
    <row r="6" spans="1:45" ht="21" customHeight="1" thickTop="1">
      <c r="A6" s="55" t="s">
        <v>1</v>
      </c>
      <c r="B6" s="56" t="s">
        <v>6</v>
      </c>
      <c r="C6" s="24">
        <v>21</v>
      </c>
      <c r="D6" s="25">
        <v>7.9</v>
      </c>
      <c r="F6" s="214" t="s">
        <v>52</v>
      </c>
      <c r="G6" s="73"/>
      <c r="H6" s="74" t="s">
        <v>45</v>
      </c>
      <c r="I6" s="75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</row>
    <row r="7" spans="1:45" ht="21" customHeight="1">
      <c r="A7" s="55" t="s">
        <v>0</v>
      </c>
      <c r="B7" s="56" t="s">
        <v>4</v>
      </c>
      <c r="C7" s="140">
        <v>0.5051157407407407</v>
      </c>
      <c r="D7" s="141"/>
      <c r="F7" s="215"/>
      <c r="G7" s="43">
        <v>57.5</v>
      </c>
      <c r="H7" s="43">
        <v>57.8</v>
      </c>
      <c r="I7" s="44">
        <v>58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</row>
    <row r="8" spans="1:45" ht="21" customHeight="1">
      <c r="A8" s="55" t="s">
        <v>2</v>
      </c>
      <c r="B8" s="56" t="s">
        <v>7</v>
      </c>
      <c r="C8" s="24">
        <v>47</v>
      </c>
      <c r="D8" s="26">
        <v>48.1</v>
      </c>
      <c r="E8" s="31" t="s">
        <v>73</v>
      </c>
      <c r="F8" s="40">
        <v>18</v>
      </c>
      <c r="G8" s="43">
        <v>67.5</v>
      </c>
      <c r="H8" s="45">
        <f>G8+(I8-G8)*($H$7-$G$7)/($I$7-$G$7)</f>
        <v>67.86</v>
      </c>
      <c r="I8" s="44">
        <v>68.1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</row>
    <row r="9" spans="1:45" ht="21" customHeight="1">
      <c r="A9" s="55" t="s">
        <v>10</v>
      </c>
      <c r="B9" s="56" t="s">
        <v>11</v>
      </c>
      <c r="C9" s="88">
        <v>0</v>
      </c>
      <c r="F9" s="42">
        <f>H3+(I3+C4)/60</f>
        <v>21.330000000000002</v>
      </c>
      <c r="G9" s="45">
        <f>G8+(G10-G8)*($H$3+($I$3+$C$4)/60-$F$8)/($F$10-$F$8)</f>
        <v>66.83399999999999</v>
      </c>
      <c r="H9" s="46">
        <f>H8+(H10-H8)*($H$3+($I$3+$C$4)/60-$F$8)/($F$10-$F$8)</f>
        <v>67.19399999999999</v>
      </c>
      <c r="I9" s="47">
        <f>I8+(I10-I8)*($H$3+($I$3+$C$4)/60-$F$8)/($F$10-$F$8)</f>
        <v>67.43400000000001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</row>
    <row r="10" spans="2:45" ht="21" customHeight="1" thickBot="1">
      <c r="B10" s="205" t="str">
        <f>IF(OR(C6&lt;0,D6&lt;0,C6+D6/60&gt;90),"entrer une hauteur 00° &lt; Hi &lt; 90°",IF(OR(fi&lt;0,D8&lt;0,fi+D8/60&gt;90),"entrer une latitude 00° &lt; φ &lt; 90°",IF(OR(fuseau&lt;-12,fuseau&gt;12,ABS(fuseau-TRUNC(fuseau))),"entrer un fuseau entier entre -12 et +12"," ")))</f>
        <v> </v>
      </c>
      <c r="C10" s="205"/>
      <c r="D10" s="205"/>
      <c r="E10" s="217"/>
      <c r="F10" s="41">
        <v>20</v>
      </c>
      <c r="G10" s="48">
        <v>67.1</v>
      </c>
      <c r="H10" s="69">
        <f>G10+(I10-G10)*($H$7-$G$7)/($I$7-$G$7)</f>
        <v>67.46</v>
      </c>
      <c r="I10" s="68">
        <v>67.7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</row>
    <row r="11" spans="1:45" ht="21" customHeight="1" thickBot="1" thickTop="1">
      <c r="A11" s="55" t="s">
        <v>8</v>
      </c>
      <c r="B11" s="56" t="s">
        <v>9</v>
      </c>
      <c r="C11" s="170" t="str">
        <f>CONCATENATE(IF(HOUR(C7)+fuseau&lt;0,HOUR(C7)+fuseau+24,IF(HOUR(C7)+fuseau&gt;23,HOUR(C7)+fuseau-24,HOUR(C7)+fuseau)),":",MINUTE(C7),":",SECOND(C7))</f>
        <v>12:7:22</v>
      </c>
      <c r="D11" s="170"/>
      <c r="E11" s="216">
        <f>IF(HOUR(C7)+fuseau&lt;0,"la veille",IF(HOUR(C7)+fuseau&gt;23,"le jour suivant",""))</f>
      </c>
      <c r="F11" s="172"/>
      <c r="G11" s="160" t="s">
        <v>49</v>
      </c>
      <c r="H11" s="211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ht="21" customHeight="1">
      <c r="A12" s="212" t="s">
        <v>78</v>
      </c>
      <c r="B12" s="56"/>
      <c r="C12" s="213" t="s">
        <v>12</v>
      </c>
      <c r="D12" s="213"/>
      <c r="E12" s="213"/>
      <c r="F12" s="76"/>
      <c r="G12" s="76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</row>
    <row r="13" spans="1:45" ht="21" customHeight="1">
      <c r="A13" s="156"/>
      <c r="B13" s="59" t="str">
        <f>CONCATENATE(HOUR(TCP),":00")</f>
        <v>12:00</v>
      </c>
      <c r="C13" s="28" t="s">
        <v>74</v>
      </c>
      <c r="D13" s="29">
        <v>20</v>
      </c>
      <c r="E13" s="25">
        <v>54.7</v>
      </c>
      <c r="F13" s="206" t="str">
        <f>IF(OR(D13&lt;0,E13&lt;0,D13+E13/60&gt;90),"entrer une déclinaison 00° &lt; D &lt; 90°"," ")</f>
        <v> </v>
      </c>
      <c r="G13" s="205"/>
      <c r="H13" s="205"/>
      <c r="I13" s="205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</row>
    <row r="14" spans="1:45" ht="21" customHeight="1">
      <c r="A14" s="156"/>
      <c r="B14" s="59" t="str">
        <f>TCP</f>
        <v>12:7:22</v>
      </c>
      <c r="C14" s="77" t="str">
        <f>IF(IF(C13="N",1,-1)*(D13+E13/60)+((MINUTE(B14)+SECOND(B14)/60)/60)*(IF(C15="N",1,-1)*(D15+E15/60)-IF(C13="N",1,-1)*(D13+E13/60))&lt;0,"S","N")</f>
        <v>S</v>
      </c>
      <c r="D14" s="72">
        <f>INT(ABS(IF(C13="N",1,-1)*(D13+E13/60)+((MINUTE(B14)+SECOND(B14)/60)/60)*(IF(C15="N",1,-1)*(D15+E15/60)-IF(C13="N",1,-1)*(D13+E13/60))))</f>
        <v>20</v>
      </c>
      <c r="E14" s="78">
        <f>(ABS(IF(C13="N",1,-1)*(D13+E13/60)+((MINUTE(B14)+SECOND(B14)/60)/60)*(IF(C15="N",1,-1)*(D15+E15/60)-IF(C13="N",1,-1)*(D13+E13/60)))-D14)*60</f>
        <v>54.7613888888889</v>
      </c>
      <c r="F14" s="175" t="s">
        <v>44</v>
      </c>
      <c r="G14" s="175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</row>
    <row r="15" spans="1:45" ht="21" customHeight="1" thickBot="1">
      <c r="A15" s="156"/>
      <c r="B15" s="59" t="str">
        <f>CONCATENATE(HOUR(TCP)+1,":00")</f>
        <v>13:00</v>
      </c>
      <c r="C15" s="28" t="s">
        <v>74</v>
      </c>
      <c r="D15" s="29">
        <v>20</v>
      </c>
      <c r="E15" s="25">
        <v>55.2</v>
      </c>
      <c r="F15" s="206" t="str">
        <f>IF(OR(D15&lt;0,E15&lt;0,D15+E15/60&gt;90),"entrer une déclinaison 00° &lt; D &lt; 90°"," ")</f>
        <v> </v>
      </c>
      <c r="G15" s="205"/>
      <c r="H15" s="205"/>
      <c r="I15" s="205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</row>
    <row r="16" spans="1:45" ht="21" customHeight="1" thickBot="1">
      <c r="A16" s="156" t="s">
        <v>75</v>
      </c>
      <c r="B16" s="207" t="s">
        <v>76</v>
      </c>
      <c r="C16" s="208">
        <f>IF(G17="signe +",1,-1)*TRUNC(90-H5-I5/60)</f>
        <v>68</v>
      </c>
      <c r="D16" s="209">
        <f>((90-H5-I5/60)-(TRUNC(90-H5-I5/60)))*60</f>
        <v>39.99999999999943</v>
      </c>
      <c r="E16" s="64"/>
      <c r="F16" s="64"/>
      <c r="G16" s="160" t="s">
        <v>77</v>
      </c>
      <c r="H16" s="161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</row>
    <row r="17" spans="1:45" ht="21" customHeight="1" thickBot="1">
      <c r="A17" s="156"/>
      <c r="B17" s="207"/>
      <c r="C17" s="208"/>
      <c r="D17" s="209"/>
      <c r="E17" s="176" t="str">
        <f>IF(G17="signe +","astre au Sud","astre au Nord")</f>
        <v>astre au Sud</v>
      </c>
      <c r="F17" s="176"/>
      <c r="G17" s="160" t="str">
        <f>IF(IF(NS="N",1,-1)*(fi+D8/60)&gt;IF(C14="N",1,-1)*(D14+E14/60),"signe +",IF(IF(NS="N",1,-1)*(fi+D8/60)&lt;IF(C14="N",1,-1)*(D14+E14/60),"signe -",IF(IF(NS="N",1,-1)*(fi+D8/60)=IF(C14="N",1,-1)*(D14+E14/60),"astre au zénith","erreur")))</f>
        <v>signe +</v>
      </c>
      <c r="H17" s="161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</row>
    <row r="18" spans="1:45" ht="21" customHeight="1" thickBot="1">
      <c r="A18" s="55" t="s">
        <v>82</v>
      </c>
      <c r="B18" s="62" t="s">
        <v>79</v>
      </c>
      <c r="C18" s="79">
        <f>ABS(TRUNC(C16+D16/60+IF(C14="N",1,-1)*(D14+E14/60)))</f>
        <v>47</v>
      </c>
      <c r="D18" s="80">
        <f>ABS(C16+D16/60+IF(C14="N",1,-1)*(D14+E14/60)-TRUNC(C16+D16/60+IF(C14="N",1,-1)*(D14+E14/60)))*60</f>
        <v>45.23861111111074</v>
      </c>
      <c r="E18" s="90" t="str">
        <f>IF((C16+D16/60+IF(C14="N",1,-1)*(D14+E14/60))&lt;0,"S","N")</f>
        <v>N</v>
      </c>
      <c r="F18" s="81"/>
      <c r="G18" s="160" t="s">
        <v>80</v>
      </c>
      <c r="H18" s="161"/>
      <c r="I18" s="81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</row>
    <row r="19" spans="1:45" ht="21" customHeight="1">
      <c r="A19" s="82"/>
      <c r="B19" s="83"/>
      <c r="C19" s="84"/>
      <c r="D19" s="76"/>
      <c r="E19" s="85"/>
      <c r="F19" s="85"/>
      <c r="G19" s="85"/>
      <c r="H19" s="85"/>
      <c r="I19" s="85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</row>
    <row r="20" spans="1:45" ht="21" customHeight="1">
      <c r="A20" s="218" t="s">
        <v>81</v>
      </c>
      <c r="B20" s="218"/>
      <c r="C20" s="218"/>
      <c r="D20" s="218"/>
      <c r="E20" s="218"/>
      <c r="F20" s="174" t="s">
        <v>53</v>
      </c>
      <c r="G20" s="174"/>
      <c r="H20" s="174"/>
      <c r="I20" s="174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</row>
    <row r="21" spans="1:45" ht="21" customHeight="1">
      <c r="A21" s="55" t="s">
        <v>3</v>
      </c>
      <c r="B21" s="62" t="s">
        <v>5</v>
      </c>
      <c r="C21" s="27">
        <v>36</v>
      </c>
      <c r="D21" s="26">
        <v>29</v>
      </c>
      <c r="E21" s="89" t="s">
        <v>68</v>
      </c>
      <c r="F21" s="174"/>
      <c r="G21" s="174"/>
      <c r="H21" s="174"/>
      <c r="I21" s="174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</row>
    <row r="22" spans="1:45" ht="21" customHeight="1">
      <c r="A22" s="55" t="s">
        <v>10</v>
      </c>
      <c r="B22" s="62" t="s">
        <v>11</v>
      </c>
      <c r="C22" s="57" t="str">
        <f>CONCATENATE(IF(EW="W","+",IF(EW="E","-","ERREUR")),IF(OR(EW="E",EW="W"),TRUNC((ABS(G)+7.5)/15),""))</f>
        <v>+2</v>
      </c>
      <c r="D22" s="205">
        <f>IF(OR(G&lt;0,D21&lt;0,G+D21/60&gt;180),"entrer une longitude 000° &lt; G &lt; 180°","")</f>
      </c>
      <c r="E22" s="205"/>
      <c r="F22" s="205"/>
      <c r="G22" s="205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1:45" ht="21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</row>
    <row r="24" spans="1:45" ht="21" customHeight="1">
      <c r="A24" s="70"/>
      <c r="B24" s="86"/>
      <c r="C24" s="87"/>
      <c r="D24" s="87"/>
      <c r="E24" s="70"/>
      <c r="F24" s="87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</row>
    <row r="25" spans="1:45" ht="21" customHeight="1">
      <c r="A25" s="70"/>
      <c r="B25" s="86"/>
      <c r="C25" s="87"/>
      <c r="D25" s="87"/>
      <c r="E25" s="70"/>
      <c r="F25" s="87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</row>
    <row r="26" spans="1:45" ht="21" customHeight="1">
      <c r="A26" s="70"/>
      <c r="B26" s="86"/>
      <c r="C26" s="87"/>
      <c r="D26" s="87"/>
      <c r="E26" s="70"/>
      <c r="F26" s="87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</row>
    <row r="27" spans="1:45" ht="21" customHeight="1">
      <c r="A27" s="70"/>
      <c r="B27" s="86"/>
      <c r="C27" s="87"/>
      <c r="D27" s="87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</row>
    <row r="28" spans="1:45" ht="21" customHeight="1">
      <c r="A28" s="70"/>
      <c r="B28" s="86"/>
      <c r="C28" s="87"/>
      <c r="D28" s="87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</row>
    <row r="29" spans="1:45" ht="21" customHeight="1">
      <c r="A29" s="70"/>
      <c r="B29" s="86"/>
      <c r="C29" s="87"/>
      <c r="D29" s="87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</row>
    <row r="30" spans="1:45" ht="21" customHeight="1">
      <c r="A30" s="70"/>
      <c r="B30" s="86"/>
      <c r="C30" s="87"/>
      <c r="D30" s="87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</row>
    <row r="31" spans="1:45" ht="21" customHeight="1">
      <c r="A31" s="70"/>
      <c r="B31" s="86"/>
      <c r="C31" s="87"/>
      <c r="D31" s="87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</row>
    <row r="32" spans="1:45" ht="21" customHeight="1">
      <c r="A32" s="70"/>
      <c r="B32" s="86"/>
      <c r="C32" s="87"/>
      <c r="D32" s="87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</row>
    <row r="33" spans="1:45" ht="21" customHeight="1">
      <c r="A33" s="70"/>
      <c r="B33" s="86"/>
      <c r="C33" s="87"/>
      <c r="D33" s="87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45" ht="21" customHeight="1">
      <c r="A34" s="70"/>
      <c r="B34" s="86"/>
      <c r="C34" s="87"/>
      <c r="D34" s="87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</row>
    <row r="35" spans="1:45" ht="21" customHeight="1">
      <c r="A35" s="70"/>
      <c r="B35" s="86"/>
      <c r="C35" s="87"/>
      <c r="D35" s="87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</row>
    <row r="36" spans="1:45" ht="21" customHeight="1">
      <c r="A36" s="70"/>
      <c r="B36" s="86"/>
      <c r="C36" s="87"/>
      <c r="D36" s="87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ht="21" customHeight="1">
      <c r="A37" s="70"/>
      <c r="B37" s="86"/>
      <c r="C37" s="87"/>
      <c r="D37" s="87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</row>
    <row r="38" spans="1:45" ht="21" customHeight="1">
      <c r="A38" s="70"/>
      <c r="B38" s="86"/>
      <c r="C38" s="87"/>
      <c r="D38" s="87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</row>
    <row r="39" spans="1:45" ht="21" customHeight="1">
      <c r="A39" s="70"/>
      <c r="B39" s="86"/>
      <c r="C39" s="87"/>
      <c r="D39" s="87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</row>
    <row r="40" spans="1:45" ht="21" customHeight="1">
      <c r="A40" s="70"/>
      <c r="B40" s="86"/>
      <c r="C40" s="87"/>
      <c r="D40" s="87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</row>
    <row r="41" spans="1:45" ht="21" customHeight="1">
      <c r="A41" s="70"/>
      <c r="B41" s="86"/>
      <c r="C41" s="87"/>
      <c r="D41" s="87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</row>
    <row r="42" spans="1:45" ht="21" customHeight="1">
      <c r="A42" s="70"/>
      <c r="B42" s="86"/>
      <c r="C42" s="87"/>
      <c r="D42" s="87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</row>
    <row r="43" spans="1:45" ht="21" customHeight="1">
      <c r="A43" s="70"/>
      <c r="B43" s="86"/>
      <c r="C43" s="87"/>
      <c r="D43" s="87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</row>
    <row r="44" spans="1:45" ht="21" customHeight="1">
      <c r="A44" s="70"/>
      <c r="B44" s="86"/>
      <c r="C44" s="87"/>
      <c r="D44" s="87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</row>
    <row r="45" spans="1:45" ht="21" customHeight="1">
      <c r="A45" s="70"/>
      <c r="B45" s="86"/>
      <c r="C45" s="87"/>
      <c r="D45" s="87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</row>
    <row r="46" spans="1:45" ht="21" customHeight="1">
      <c r="A46" s="70"/>
      <c r="B46" s="86"/>
      <c r="C46" s="87"/>
      <c r="D46" s="87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</row>
    <row r="47" spans="1:45" ht="21" customHeight="1">
      <c r="A47" s="70"/>
      <c r="B47" s="86"/>
      <c r="C47" s="87"/>
      <c r="D47" s="87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</row>
    <row r="48" spans="1:45" ht="21" customHeight="1">
      <c r="A48" s="70"/>
      <c r="B48" s="86"/>
      <c r="C48" s="87"/>
      <c r="D48" s="87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</row>
    <row r="49" spans="1:45" ht="21" customHeight="1">
      <c r="A49" s="70"/>
      <c r="B49" s="86"/>
      <c r="C49" s="87"/>
      <c r="D49" s="87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</row>
    <row r="50" spans="1:45" ht="21" customHeight="1">
      <c r="A50" s="70"/>
      <c r="B50" s="86"/>
      <c r="C50" s="87"/>
      <c r="D50" s="87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</row>
    <row r="51" spans="1:45" ht="21" customHeight="1">
      <c r="A51" s="70"/>
      <c r="B51" s="86"/>
      <c r="C51" s="87"/>
      <c r="D51" s="87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</row>
    <row r="52" spans="1:45" ht="21" customHeight="1">
      <c r="A52" s="70"/>
      <c r="B52" s="86"/>
      <c r="C52" s="87"/>
      <c r="D52" s="87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</row>
    <row r="53" spans="1:45" ht="21" customHeight="1">
      <c r="A53" s="70"/>
      <c r="B53" s="86"/>
      <c r="C53" s="87"/>
      <c r="D53" s="87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</row>
    <row r="54" spans="1:45" ht="21" customHeight="1">
      <c r="A54" s="70"/>
      <c r="B54" s="86"/>
      <c r="C54" s="87"/>
      <c r="D54" s="87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</row>
    <row r="55" spans="1:45" ht="21" customHeight="1">
      <c r="A55" s="70"/>
      <c r="B55" s="86"/>
      <c r="C55" s="87"/>
      <c r="D55" s="87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</row>
    <row r="56" spans="1:45" ht="21" customHeight="1">
      <c r="A56" s="70"/>
      <c r="B56" s="86"/>
      <c r="C56" s="87"/>
      <c r="D56" s="87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</row>
    <row r="57" spans="1:45" ht="21" customHeight="1">
      <c r="A57" s="70"/>
      <c r="B57" s="86"/>
      <c r="C57" s="87"/>
      <c r="D57" s="87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</row>
    <row r="58" spans="1:45" ht="21" customHeight="1">
      <c r="A58" s="70"/>
      <c r="B58" s="86"/>
      <c r="C58" s="87"/>
      <c r="D58" s="87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</row>
    <row r="59" spans="1:45" ht="21" customHeight="1">
      <c r="A59" s="70"/>
      <c r="B59" s="86"/>
      <c r="C59" s="87"/>
      <c r="D59" s="87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</row>
    <row r="60" spans="1:45" ht="21" customHeight="1">
      <c r="A60" s="70"/>
      <c r="B60" s="86"/>
      <c r="C60" s="87"/>
      <c r="D60" s="87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</row>
    <row r="61" spans="1:45" ht="21" customHeight="1">
      <c r="A61" s="70"/>
      <c r="B61" s="86"/>
      <c r="C61" s="87"/>
      <c r="D61" s="87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</row>
    <row r="62" spans="1:45" ht="21" customHeight="1">
      <c r="A62" s="70"/>
      <c r="B62" s="86"/>
      <c r="C62" s="87"/>
      <c r="D62" s="87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</row>
    <row r="63" spans="1:45" ht="21" customHeight="1">
      <c r="A63" s="70"/>
      <c r="B63" s="86"/>
      <c r="C63" s="87"/>
      <c r="D63" s="87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</row>
    <row r="64" spans="1:45" ht="21" customHeight="1">
      <c r="A64" s="70"/>
      <c r="B64" s="86"/>
      <c r="C64" s="87"/>
      <c r="D64" s="87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</row>
    <row r="65" spans="1:45" ht="21" customHeight="1">
      <c r="A65" s="70"/>
      <c r="B65" s="86"/>
      <c r="C65" s="87"/>
      <c r="D65" s="87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</row>
    <row r="66" spans="1:45" ht="21" customHeight="1">
      <c r="A66" s="70"/>
      <c r="B66" s="86"/>
      <c r="C66" s="87"/>
      <c r="D66" s="87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</row>
    <row r="67" spans="1:45" ht="21" customHeight="1">
      <c r="A67" s="70"/>
      <c r="B67" s="86"/>
      <c r="C67" s="87"/>
      <c r="D67" s="87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</row>
    <row r="68" spans="1:45" ht="21" customHeight="1">
      <c r="A68" s="70"/>
      <c r="B68" s="86"/>
      <c r="C68" s="87"/>
      <c r="D68" s="87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</row>
    <row r="69" spans="1:45" ht="21" customHeight="1">
      <c r="A69" s="70"/>
      <c r="B69" s="86"/>
      <c r="C69" s="87"/>
      <c r="D69" s="87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</row>
    <row r="70" spans="1:45" ht="21" customHeight="1">
      <c r="A70" s="70"/>
      <c r="B70" s="86"/>
      <c r="C70" s="87"/>
      <c r="D70" s="87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</row>
    <row r="71" spans="1:45" ht="21" customHeight="1">
      <c r="A71" s="70"/>
      <c r="B71" s="86"/>
      <c r="C71" s="87"/>
      <c r="D71" s="87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</row>
    <row r="72" spans="1:45" ht="21" customHeight="1">
      <c r="A72" s="70"/>
      <c r="B72" s="86"/>
      <c r="C72" s="87"/>
      <c r="D72" s="87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</row>
    <row r="73" spans="1:45" ht="21" customHeight="1">
      <c r="A73" s="70"/>
      <c r="B73" s="86"/>
      <c r="C73" s="87"/>
      <c r="D73" s="87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</row>
    <row r="74" spans="1:45" ht="21" customHeight="1">
      <c r="A74" s="70"/>
      <c r="B74" s="86"/>
      <c r="C74" s="87"/>
      <c r="D74" s="87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</row>
    <row r="75" spans="1:45" ht="21" customHeight="1">
      <c r="A75" s="70"/>
      <c r="B75" s="86"/>
      <c r="C75" s="87"/>
      <c r="D75" s="87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</row>
    <row r="76" spans="1:45" ht="21" customHeight="1">
      <c r="A76" s="70"/>
      <c r="B76" s="86"/>
      <c r="C76" s="87"/>
      <c r="D76" s="87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</row>
    <row r="77" spans="1:45" ht="21" customHeight="1">
      <c r="A77" s="70"/>
      <c r="B77" s="86"/>
      <c r="C77" s="87"/>
      <c r="D77" s="87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</row>
    <row r="78" spans="1:45" ht="21" customHeight="1">
      <c r="A78" s="70"/>
      <c r="B78" s="86"/>
      <c r="C78" s="87"/>
      <c r="D78" s="87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</row>
    <row r="79" spans="1:45" ht="21" customHeight="1">
      <c r="A79" s="70"/>
      <c r="B79" s="86"/>
      <c r="C79" s="87"/>
      <c r="D79" s="87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</row>
    <row r="80" spans="1:45" ht="21" customHeight="1">
      <c r="A80" s="70"/>
      <c r="B80" s="86"/>
      <c r="C80" s="87"/>
      <c r="D80" s="87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</row>
    <row r="81" spans="1:45" ht="21" customHeight="1">
      <c r="A81" s="70"/>
      <c r="B81" s="86"/>
      <c r="C81" s="87"/>
      <c r="D81" s="87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</row>
    <row r="82" spans="1:45" ht="21" customHeight="1">
      <c r="A82" s="70"/>
      <c r="B82" s="86"/>
      <c r="C82" s="87"/>
      <c r="D82" s="87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</row>
    <row r="83" spans="1:45" ht="21" customHeight="1">
      <c r="A83" s="70"/>
      <c r="B83" s="86"/>
      <c r="C83" s="87"/>
      <c r="D83" s="87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</row>
    <row r="84" spans="1:45" ht="21" customHeight="1">
      <c r="A84" s="70"/>
      <c r="B84" s="86"/>
      <c r="C84" s="87"/>
      <c r="D84" s="87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</row>
    <row r="85" spans="1:45" ht="21" customHeight="1">
      <c r="A85" s="70"/>
      <c r="B85" s="86"/>
      <c r="C85" s="87"/>
      <c r="D85" s="87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</row>
    <row r="86" spans="1:45" ht="21" customHeight="1">
      <c r="A86" s="70"/>
      <c r="B86" s="86"/>
      <c r="C86" s="87"/>
      <c r="D86" s="87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</row>
    <row r="87" spans="1:45" ht="21" customHeight="1">
      <c r="A87" s="70"/>
      <c r="B87" s="86"/>
      <c r="C87" s="87"/>
      <c r="D87" s="87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</row>
    <row r="88" spans="1:45" ht="21" customHeight="1">
      <c r="A88" s="70"/>
      <c r="B88" s="86"/>
      <c r="C88" s="87"/>
      <c r="D88" s="87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</row>
    <row r="89" spans="1:45" ht="21" customHeight="1">
      <c r="A89" s="70"/>
      <c r="B89" s="86"/>
      <c r="C89" s="87"/>
      <c r="D89" s="87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</row>
    <row r="90" spans="1:45" ht="21" customHeight="1">
      <c r="A90" s="70"/>
      <c r="B90" s="86"/>
      <c r="C90" s="87"/>
      <c r="D90" s="87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</row>
    <row r="91" spans="1:45" ht="21" customHeight="1">
      <c r="A91" s="70"/>
      <c r="B91" s="86"/>
      <c r="C91" s="87"/>
      <c r="D91" s="87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</row>
    <row r="92" spans="1:45" ht="21" customHeight="1">
      <c r="A92" s="70"/>
      <c r="B92" s="86"/>
      <c r="C92" s="87"/>
      <c r="D92" s="87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</row>
    <row r="93" spans="1:45" ht="21" customHeight="1">
      <c r="A93" s="70"/>
      <c r="B93" s="86"/>
      <c r="C93" s="87"/>
      <c r="D93" s="87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</row>
    <row r="94" spans="1:45" ht="21" customHeight="1">
      <c r="A94" s="70"/>
      <c r="B94" s="86"/>
      <c r="C94" s="87"/>
      <c r="D94" s="87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</row>
    <row r="95" spans="1:45" ht="21" customHeight="1">
      <c r="A95" s="70"/>
      <c r="B95" s="86"/>
      <c r="C95" s="87"/>
      <c r="D95" s="87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</row>
    <row r="96" spans="1:45" ht="21" customHeight="1">
      <c r="A96" s="70"/>
      <c r="B96" s="86"/>
      <c r="C96" s="87"/>
      <c r="D96" s="87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</row>
    <row r="97" spans="1:45" ht="21" customHeight="1">
      <c r="A97" s="70"/>
      <c r="B97" s="86"/>
      <c r="C97" s="87"/>
      <c r="D97" s="87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</row>
    <row r="98" spans="1:45" ht="21" customHeight="1">
      <c r="A98" s="70"/>
      <c r="B98" s="86"/>
      <c r="C98" s="87"/>
      <c r="D98" s="87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</row>
    <row r="99" spans="1:45" ht="21" customHeight="1">
      <c r="A99" s="70"/>
      <c r="B99" s="86"/>
      <c r="C99" s="87"/>
      <c r="D99" s="87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</row>
    <row r="100" spans="1:45" ht="21" customHeight="1">
      <c r="A100" s="70"/>
      <c r="B100" s="86"/>
      <c r="C100" s="87"/>
      <c r="D100" s="87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</row>
    <row r="101" spans="1:45" ht="21" customHeight="1">
      <c r="A101" s="70"/>
      <c r="B101" s="86"/>
      <c r="C101" s="87"/>
      <c r="D101" s="87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</row>
    <row r="102" spans="1:45" ht="21" customHeight="1">
      <c r="A102" s="70"/>
      <c r="B102" s="86"/>
      <c r="C102" s="87"/>
      <c r="D102" s="87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</row>
    <row r="103" spans="1:45" ht="21" customHeight="1">
      <c r="A103" s="70"/>
      <c r="B103" s="86"/>
      <c r="C103" s="87"/>
      <c r="D103" s="87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</row>
    <row r="104" spans="1:45" ht="21" customHeight="1">
      <c r="A104" s="70"/>
      <c r="B104" s="86"/>
      <c r="C104" s="87"/>
      <c r="D104" s="87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</row>
    <row r="105" spans="1:45" ht="21" customHeight="1">
      <c r="A105" s="70"/>
      <c r="B105" s="86"/>
      <c r="C105" s="87"/>
      <c r="D105" s="87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</row>
    <row r="106" spans="1:45" ht="21" customHeight="1">
      <c r="A106" s="70"/>
      <c r="B106" s="86"/>
      <c r="C106" s="87"/>
      <c r="D106" s="87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</row>
    <row r="107" spans="1:45" ht="21" customHeight="1">
      <c r="A107" s="70"/>
      <c r="B107" s="86"/>
      <c r="C107" s="87"/>
      <c r="D107" s="87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</row>
    <row r="108" spans="1:45" ht="21" customHeight="1">
      <c r="A108" s="70"/>
      <c r="B108" s="86"/>
      <c r="C108" s="87"/>
      <c r="D108" s="87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</row>
    <row r="109" spans="1:45" ht="21" customHeight="1">
      <c r="A109" s="70"/>
      <c r="B109" s="86"/>
      <c r="C109" s="87"/>
      <c r="D109" s="87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</row>
    <row r="110" spans="1:45" ht="21" customHeight="1">
      <c r="A110" s="70"/>
      <c r="B110" s="86"/>
      <c r="C110" s="87"/>
      <c r="D110" s="87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</row>
    <row r="111" spans="1:45" ht="21" customHeight="1">
      <c r="A111" s="70"/>
      <c r="B111" s="86"/>
      <c r="C111" s="87"/>
      <c r="D111" s="87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</row>
    <row r="112" spans="1:45" ht="21" customHeight="1">
      <c r="A112" s="70"/>
      <c r="B112" s="86"/>
      <c r="C112" s="87"/>
      <c r="D112" s="87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</row>
    <row r="113" spans="1:45" ht="21" customHeight="1">
      <c r="A113" s="70"/>
      <c r="B113" s="86"/>
      <c r="C113" s="87"/>
      <c r="D113" s="87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</row>
    <row r="114" spans="1:45" ht="21" customHeight="1">
      <c r="A114" s="70"/>
      <c r="B114" s="86"/>
      <c r="C114" s="87"/>
      <c r="D114" s="87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</row>
    <row r="115" spans="1:45" ht="21" customHeight="1">
      <c r="A115" s="70"/>
      <c r="B115" s="86"/>
      <c r="C115" s="87"/>
      <c r="D115" s="87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</row>
    <row r="116" spans="1:45" ht="21" customHeight="1">
      <c r="A116" s="70"/>
      <c r="B116" s="86"/>
      <c r="C116" s="87"/>
      <c r="D116" s="87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</row>
    <row r="117" spans="1:45" ht="21" customHeight="1">
      <c r="A117" s="70"/>
      <c r="B117" s="86"/>
      <c r="C117" s="87"/>
      <c r="D117" s="87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</row>
    <row r="118" spans="1:45" ht="21" customHeight="1">
      <c r="A118" s="70"/>
      <c r="B118" s="86"/>
      <c r="C118" s="87"/>
      <c r="D118" s="87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</row>
    <row r="119" spans="1:45" ht="21" customHeight="1">
      <c r="A119" s="70"/>
      <c r="B119" s="86"/>
      <c r="C119" s="87"/>
      <c r="D119" s="87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</row>
    <row r="120" spans="1:45" ht="21" customHeight="1">
      <c r="A120" s="70"/>
      <c r="B120" s="86"/>
      <c r="C120" s="87"/>
      <c r="D120" s="87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</row>
    <row r="121" spans="1:45" ht="21" customHeight="1">
      <c r="A121" s="70"/>
      <c r="B121" s="86"/>
      <c r="C121" s="87"/>
      <c r="D121" s="87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</row>
    <row r="122" spans="1:45" ht="21" customHeight="1">
      <c r="A122" s="70"/>
      <c r="B122" s="86"/>
      <c r="C122" s="87"/>
      <c r="D122" s="87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</row>
    <row r="123" spans="1:45" ht="21" customHeight="1">
      <c r="A123" s="70"/>
      <c r="B123" s="86"/>
      <c r="C123" s="87"/>
      <c r="D123" s="87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</row>
    <row r="124" spans="1:45" ht="21" customHeight="1">
      <c r="A124" s="70"/>
      <c r="B124" s="86"/>
      <c r="C124" s="87"/>
      <c r="D124" s="87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</row>
    <row r="125" spans="1:45" ht="21" customHeight="1">
      <c r="A125" s="70"/>
      <c r="B125" s="86"/>
      <c r="C125" s="87"/>
      <c r="D125" s="87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</row>
    <row r="126" spans="1:45" ht="21" customHeight="1">
      <c r="A126" s="70"/>
      <c r="B126" s="86"/>
      <c r="C126" s="87"/>
      <c r="D126" s="87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</row>
    <row r="127" spans="1:45" ht="21" customHeight="1">
      <c r="A127" s="70"/>
      <c r="B127" s="86"/>
      <c r="C127" s="87"/>
      <c r="D127" s="87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</row>
    <row r="128" spans="1:45" ht="21" customHeight="1">
      <c r="A128" s="70"/>
      <c r="B128" s="86"/>
      <c r="C128" s="87"/>
      <c r="D128" s="87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</row>
    <row r="129" spans="1:45" ht="21" customHeight="1">
      <c r="A129" s="70"/>
      <c r="B129" s="86"/>
      <c r="C129" s="87"/>
      <c r="D129" s="87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</row>
    <row r="130" spans="1:45" ht="21" customHeight="1">
      <c r="A130" s="70"/>
      <c r="B130" s="86"/>
      <c r="C130" s="87"/>
      <c r="D130" s="87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</row>
    <row r="131" spans="1:45" ht="21" customHeight="1">
      <c r="A131" s="70"/>
      <c r="B131" s="86"/>
      <c r="C131" s="87"/>
      <c r="D131" s="87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</row>
    <row r="132" spans="1:45" ht="21" customHeight="1">
      <c r="A132" s="70"/>
      <c r="B132" s="86"/>
      <c r="C132" s="87"/>
      <c r="D132" s="87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</row>
    <row r="133" spans="1:45" ht="21" customHeight="1">
      <c r="A133" s="70"/>
      <c r="B133" s="86"/>
      <c r="C133" s="87"/>
      <c r="D133" s="87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</row>
    <row r="134" spans="1:45" ht="21" customHeight="1">
      <c r="A134" s="70"/>
      <c r="B134" s="86"/>
      <c r="C134" s="87"/>
      <c r="D134" s="87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</row>
    <row r="135" spans="1:45" ht="21" customHeight="1">
      <c r="A135" s="70"/>
      <c r="B135" s="86"/>
      <c r="C135" s="87"/>
      <c r="D135" s="87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</row>
    <row r="136" spans="1:45" ht="21" customHeight="1">
      <c r="A136" s="70"/>
      <c r="B136" s="86"/>
      <c r="C136" s="87"/>
      <c r="D136" s="87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</row>
    <row r="137" spans="1:45" ht="21" customHeight="1">
      <c r="A137" s="70"/>
      <c r="B137" s="86"/>
      <c r="C137" s="87"/>
      <c r="D137" s="87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</row>
    <row r="138" spans="1:45" ht="21" customHeight="1">
      <c r="A138" s="70"/>
      <c r="B138" s="86"/>
      <c r="C138" s="87"/>
      <c r="D138" s="87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</row>
    <row r="139" spans="1:45" ht="21" customHeight="1">
      <c r="A139" s="70"/>
      <c r="B139" s="86"/>
      <c r="C139" s="87"/>
      <c r="D139" s="87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</row>
    <row r="140" spans="1:45" ht="21" customHeight="1">
      <c r="A140" s="70"/>
      <c r="B140" s="86"/>
      <c r="C140" s="87"/>
      <c r="D140" s="87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</row>
    <row r="141" spans="1:45" ht="21" customHeight="1">
      <c r="A141" s="70"/>
      <c r="B141" s="86"/>
      <c r="C141" s="87"/>
      <c r="D141" s="87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</row>
    <row r="142" spans="1:45" ht="21" customHeight="1">
      <c r="A142" s="70"/>
      <c r="B142" s="86"/>
      <c r="C142" s="87"/>
      <c r="D142" s="87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</row>
    <row r="143" spans="1:45" ht="21" customHeight="1">
      <c r="A143" s="70"/>
      <c r="B143" s="86"/>
      <c r="C143" s="87"/>
      <c r="D143" s="87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</row>
    <row r="144" spans="1:45" ht="21" customHeight="1">
      <c r="A144" s="70"/>
      <c r="B144" s="86"/>
      <c r="C144" s="87"/>
      <c r="D144" s="87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</row>
    <row r="145" spans="1:45" ht="21" customHeight="1">
      <c r="A145" s="70"/>
      <c r="B145" s="86"/>
      <c r="C145" s="87"/>
      <c r="D145" s="87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</row>
    <row r="146" spans="1:45" ht="21" customHeight="1">
      <c r="A146" s="70"/>
      <c r="B146" s="86"/>
      <c r="C146" s="87"/>
      <c r="D146" s="87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</row>
    <row r="147" spans="1:45" ht="21" customHeight="1">
      <c r="A147" s="70"/>
      <c r="B147" s="86"/>
      <c r="C147" s="87"/>
      <c r="D147" s="87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</row>
    <row r="148" spans="1:45" ht="21" customHeight="1">
      <c r="A148" s="70"/>
      <c r="B148" s="86"/>
      <c r="C148" s="87"/>
      <c r="D148" s="87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</row>
    <row r="149" spans="1:45" ht="21" customHeight="1">
      <c r="A149" s="70"/>
      <c r="B149" s="86"/>
      <c r="C149" s="87"/>
      <c r="D149" s="87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</row>
    <row r="150" spans="1:45" ht="21" customHeight="1">
      <c r="A150" s="70"/>
      <c r="B150" s="86"/>
      <c r="C150" s="87"/>
      <c r="D150" s="87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</row>
    <row r="151" spans="1:45" ht="21" customHeight="1">
      <c r="A151" s="70"/>
      <c r="B151" s="86"/>
      <c r="C151" s="87"/>
      <c r="D151" s="87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</row>
    <row r="152" spans="1:45" ht="21" customHeight="1">
      <c r="A152" s="70"/>
      <c r="B152" s="86"/>
      <c r="C152" s="87"/>
      <c r="D152" s="87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</row>
    <row r="153" spans="1:45" ht="21" customHeight="1">
      <c r="A153" s="70"/>
      <c r="B153" s="86"/>
      <c r="C153" s="87"/>
      <c r="D153" s="87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</row>
    <row r="154" spans="1:45" ht="21" customHeight="1">
      <c r="A154" s="70"/>
      <c r="B154" s="86"/>
      <c r="C154" s="87"/>
      <c r="D154" s="87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</row>
    <row r="155" spans="1:45" ht="21" customHeight="1">
      <c r="A155" s="70"/>
      <c r="B155" s="86"/>
      <c r="C155" s="87"/>
      <c r="D155" s="87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</row>
    <row r="156" spans="1:45" ht="21" customHeight="1">
      <c r="A156" s="70"/>
      <c r="B156" s="86"/>
      <c r="C156" s="87"/>
      <c r="D156" s="87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</row>
    <row r="157" spans="1:45" ht="21" customHeight="1">
      <c r="A157" s="70"/>
      <c r="B157" s="86"/>
      <c r="C157" s="87"/>
      <c r="D157" s="87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</row>
    <row r="158" spans="1:45" ht="21" customHeight="1">
      <c r="A158" s="70"/>
      <c r="B158" s="86"/>
      <c r="C158" s="87"/>
      <c r="D158" s="87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</row>
    <row r="159" spans="1:45" ht="21" customHeight="1">
      <c r="A159" s="70"/>
      <c r="B159" s="86"/>
      <c r="C159" s="87"/>
      <c r="D159" s="87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</row>
    <row r="160" spans="1:45" ht="21" customHeight="1">
      <c r="A160" s="70"/>
      <c r="B160" s="86"/>
      <c r="C160" s="87"/>
      <c r="D160" s="87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</row>
    <row r="161" spans="1:45" ht="21" customHeight="1">
      <c r="A161" s="70"/>
      <c r="B161" s="86"/>
      <c r="C161" s="87"/>
      <c r="D161" s="87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</row>
    <row r="162" spans="1:45" ht="21" customHeight="1">
      <c r="A162" s="70"/>
      <c r="B162" s="86"/>
      <c r="C162" s="87"/>
      <c r="D162" s="87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</row>
    <row r="163" spans="1:45" ht="21" customHeight="1">
      <c r="A163" s="70"/>
      <c r="B163" s="86"/>
      <c r="C163" s="87"/>
      <c r="D163" s="87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</row>
    <row r="164" spans="1:45" ht="21" customHeight="1">
      <c r="A164" s="70"/>
      <c r="B164" s="86"/>
      <c r="C164" s="87"/>
      <c r="D164" s="87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</row>
    <row r="165" spans="1:45" ht="21" customHeight="1">
      <c r="A165" s="70"/>
      <c r="B165" s="86"/>
      <c r="C165" s="87"/>
      <c r="D165" s="87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</row>
    <row r="166" spans="1:45" ht="21" customHeight="1">
      <c r="A166" s="70"/>
      <c r="B166" s="86"/>
      <c r="C166" s="87"/>
      <c r="D166" s="87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</row>
    <row r="167" spans="1:45" ht="21" customHeight="1">
      <c r="A167" s="70"/>
      <c r="B167" s="86"/>
      <c r="C167" s="87"/>
      <c r="D167" s="87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</row>
    <row r="168" spans="1:45" ht="21" customHeight="1">
      <c r="A168" s="70"/>
      <c r="B168" s="86"/>
      <c r="C168" s="87"/>
      <c r="D168" s="87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</row>
    <row r="169" spans="1:45" ht="21" customHeight="1">
      <c r="A169" s="70"/>
      <c r="B169" s="86"/>
      <c r="C169" s="87"/>
      <c r="D169" s="87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</row>
    <row r="170" spans="1:45" ht="21" customHeight="1">
      <c r="A170" s="70"/>
      <c r="B170" s="86"/>
      <c r="C170" s="87"/>
      <c r="D170" s="87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</row>
    <row r="171" spans="1:45" ht="21" customHeight="1">
      <c r="A171" s="70"/>
      <c r="B171" s="86"/>
      <c r="C171" s="87"/>
      <c r="D171" s="87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</row>
    <row r="172" spans="1:45" ht="21" customHeight="1">
      <c r="A172" s="70"/>
      <c r="B172" s="86"/>
      <c r="C172" s="87"/>
      <c r="D172" s="87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</row>
    <row r="173" spans="1:45" ht="21" customHeight="1">
      <c r="A173" s="70"/>
      <c r="B173" s="86"/>
      <c r="C173" s="87"/>
      <c r="D173" s="87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</row>
    <row r="174" spans="1:45" ht="21" customHeight="1">
      <c r="A174" s="70"/>
      <c r="B174" s="86"/>
      <c r="C174" s="87"/>
      <c r="D174" s="87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</row>
    <row r="175" spans="1:45" ht="21" customHeight="1">
      <c r="A175" s="70"/>
      <c r="B175" s="86"/>
      <c r="C175" s="87"/>
      <c r="D175" s="87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</row>
    <row r="176" spans="1:45" ht="21" customHeight="1">
      <c r="A176" s="70"/>
      <c r="B176" s="86"/>
      <c r="C176" s="87"/>
      <c r="D176" s="87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</row>
    <row r="177" spans="1:45" ht="21" customHeight="1">
      <c r="A177" s="70"/>
      <c r="B177" s="86"/>
      <c r="C177" s="87"/>
      <c r="D177" s="87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</row>
    <row r="178" spans="1:45" ht="21" customHeight="1">
      <c r="A178" s="70"/>
      <c r="B178" s="86"/>
      <c r="C178" s="87"/>
      <c r="D178" s="87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</row>
    <row r="179" spans="1:45" ht="21" customHeight="1">
      <c r="A179" s="70"/>
      <c r="B179" s="86"/>
      <c r="C179" s="87"/>
      <c r="D179" s="87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</row>
    <row r="180" spans="1:45" ht="21" customHeight="1">
      <c r="A180" s="70"/>
      <c r="B180" s="86"/>
      <c r="C180" s="87"/>
      <c r="D180" s="87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</row>
    <row r="181" spans="1:45" ht="21" customHeight="1">
      <c r="A181" s="70"/>
      <c r="B181" s="86"/>
      <c r="C181" s="87"/>
      <c r="D181" s="87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</row>
    <row r="182" spans="1:45" ht="21" customHeight="1">
      <c r="A182" s="70"/>
      <c r="B182" s="86"/>
      <c r="C182" s="87"/>
      <c r="D182" s="87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</row>
    <row r="183" spans="1:45" ht="21" customHeight="1">
      <c r="A183" s="70"/>
      <c r="B183" s="86"/>
      <c r="C183" s="87"/>
      <c r="D183" s="87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</row>
    <row r="184" spans="1:45" ht="21" customHeight="1">
      <c r="A184" s="70"/>
      <c r="B184" s="86"/>
      <c r="C184" s="87"/>
      <c r="D184" s="87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</row>
    <row r="185" spans="1:45" ht="21" customHeight="1">
      <c r="A185" s="70"/>
      <c r="B185" s="86"/>
      <c r="C185" s="87"/>
      <c r="D185" s="87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</row>
    <row r="186" spans="1:45" ht="21" customHeight="1">
      <c r="A186" s="70"/>
      <c r="B186" s="86"/>
      <c r="C186" s="87"/>
      <c r="D186" s="87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</row>
    <row r="187" spans="1:45" ht="21" customHeight="1">
      <c r="A187" s="70"/>
      <c r="B187" s="86"/>
      <c r="C187" s="87"/>
      <c r="D187" s="87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</row>
    <row r="188" spans="1:45" ht="21" customHeight="1">
      <c r="A188" s="70"/>
      <c r="B188" s="86"/>
      <c r="C188" s="87"/>
      <c r="D188" s="87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</row>
    <row r="189" spans="1:45" ht="21" customHeight="1">
      <c r="A189" s="70"/>
      <c r="B189" s="86"/>
      <c r="C189" s="87"/>
      <c r="D189" s="87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</row>
    <row r="190" spans="1:45" ht="21" customHeight="1">
      <c r="A190" s="70"/>
      <c r="B190" s="86"/>
      <c r="C190" s="87"/>
      <c r="D190" s="87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</row>
    <row r="191" spans="1:45" ht="21" customHeight="1">
      <c r="A191" s="70"/>
      <c r="B191" s="86"/>
      <c r="C191" s="87"/>
      <c r="D191" s="87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</row>
    <row r="192" spans="1:45" ht="21" customHeight="1">
      <c r="A192" s="70"/>
      <c r="B192" s="86"/>
      <c r="C192" s="87"/>
      <c r="D192" s="87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</row>
    <row r="193" spans="1:45" ht="21" customHeight="1">
      <c r="A193" s="70"/>
      <c r="B193" s="86"/>
      <c r="C193" s="87"/>
      <c r="D193" s="87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</row>
    <row r="194" spans="1:45" ht="21" customHeight="1">
      <c r="A194" s="70"/>
      <c r="B194" s="86"/>
      <c r="C194" s="87"/>
      <c r="D194" s="87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</row>
    <row r="195" spans="1:45" ht="21" customHeight="1">
      <c r="A195" s="70"/>
      <c r="B195" s="86"/>
      <c r="C195" s="87"/>
      <c r="D195" s="87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</row>
    <row r="196" spans="1:45" ht="21" customHeight="1">
      <c r="A196" s="70"/>
      <c r="B196" s="86"/>
      <c r="C196" s="87"/>
      <c r="D196" s="87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</row>
    <row r="197" spans="1:45" ht="21" customHeight="1">
      <c r="A197" s="70"/>
      <c r="B197" s="86"/>
      <c r="C197" s="87"/>
      <c r="D197" s="87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</row>
    <row r="198" spans="1:45" ht="21" customHeight="1">
      <c r="A198" s="70"/>
      <c r="B198" s="86"/>
      <c r="C198" s="87"/>
      <c r="D198" s="87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</row>
    <row r="199" spans="1:45" ht="21" customHeight="1">
      <c r="A199" s="70"/>
      <c r="B199" s="86"/>
      <c r="C199" s="87"/>
      <c r="D199" s="87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</row>
    <row r="200" spans="1:45" ht="21" customHeight="1">
      <c r="A200" s="70"/>
      <c r="B200" s="86"/>
      <c r="C200" s="87"/>
      <c r="D200" s="87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</row>
    <row r="201" spans="1:45" ht="21" customHeight="1">
      <c r="A201" s="70"/>
      <c r="B201" s="86"/>
      <c r="C201" s="87"/>
      <c r="D201" s="87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</row>
    <row r="202" spans="1:45" ht="21" customHeight="1">
      <c r="A202" s="70"/>
      <c r="B202" s="86"/>
      <c r="C202" s="87"/>
      <c r="D202" s="87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</row>
    <row r="203" spans="1:45" ht="21" customHeight="1">
      <c r="A203" s="70"/>
      <c r="B203" s="86"/>
      <c r="C203" s="87"/>
      <c r="D203" s="87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</row>
    <row r="204" spans="1:45" ht="21" customHeight="1">
      <c r="A204" s="70"/>
      <c r="B204" s="86"/>
      <c r="C204" s="87"/>
      <c r="D204" s="87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</row>
    <row r="205" spans="1:45" ht="21" customHeight="1">
      <c r="A205" s="70"/>
      <c r="B205" s="86"/>
      <c r="C205" s="87"/>
      <c r="D205" s="87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</row>
    <row r="206" spans="1:45" ht="21" customHeight="1">
      <c r="A206" s="70"/>
      <c r="B206" s="86"/>
      <c r="C206" s="87"/>
      <c r="D206" s="87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</row>
    <row r="207" spans="1:45" ht="21" customHeight="1">
      <c r="A207" s="70"/>
      <c r="B207" s="86"/>
      <c r="C207" s="87"/>
      <c r="D207" s="87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</row>
    <row r="208" spans="1:45" ht="21" customHeight="1">
      <c r="A208" s="70"/>
      <c r="B208" s="86"/>
      <c r="C208" s="87"/>
      <c r="D208" s="87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</row>
    <row r="209" spans="1:45" ht="21" customHeight="1">
      <c r="A209" s="70"/>
      <c r="B209" s="86"/>
      <c r="C209" s="87"/>
      <c r="D209" s="87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</row>
    <row r="210" spans="1:45" ht="21" customHeight="1">
      <c r="A210" s="70"/>
      <c r="B210" s="86"/>
      <c r="C210" s="87"/>
      <c r="D210" s="87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</row>
    <row r="211" spans="1:45" ht="21" customHeight="1">
      <c r="A211" s="70"/>
      <c r="B211" s="86"/>
      <c r="C211" s="87"/>
      <c r="D211" s="87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</row>
    <row r="212" spans="1:45" ht="21" customHeight="1">
      <c r="A212" s="70"/>
      <c r="B212" s="86"/>
      <c r="C212" s="87"/>
      <c r="D212" s="87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</row>
    <row r="213" spans="1:45" ht="21" customHeight="1">
      <c r="A213" s="70"/>
      <c r="B213" s="86"/>
      <c r="C213" s="87"/>
      <c r="D213" s="87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</row>
    <row r="214" spans="1:45" ht="21" customHeight="1">
      <c r="A214" s="70"/>
      <c r="B214" s="86"/>
      <c r="C214" s="87"/>
      <c r="D214" s="87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</row>
    <row r="215" spans="1:45" ht="21" customHeight="1">
      <c r="A215" s="70"/>
      <c r="B215" s="86"/>
      <c r="C215" s="87"/>
      <c r="D215" s="87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</row>
    <row r="216" spans="1:45" ht="21" customHeight="1">
      <c r="A216" s="70"/>
      <c r="B216" s="86"/>
      <c r="C216" s="87"/>
      <c r="D216" s="87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</row>
    <row r="217" spans="1:45" ht="21" customHeight="1">
      <c r="A217" s="70"/>
      <c r="B217" s="86"/>
      <c r="C217" s="87"/>
      <c r="D217" s="87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</row>
    <row r="218" spans="1:45" ht="21" customHeight="1">
      <c r="A218" s="70"/>
      <c r="B218" s="86"/>
      <c r="C218" s="87"/>
      <c r="D218" s="87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</row>
    <row r="219" spans="1:45" ht="21" customHeight="1">
      <c r="A219" s="70"/>
      <c r="B219" s="86"/>
      <c r="C219" s="87"/>
      <c r="D219" s="87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</row>
    <row r="220" spans="1:45" ht="21" customHeight="1">
      <c r="A220" s="70"/>
      <c r="B220" s="86"/>
      <c r="C220" s="87"/>
      <c r="D220" s="87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</row>
    <row r="221" spans="1:45" ht="21" customHeight="1">
      <c r="A221" s="70"/>
      <c r="B221" s="86"/>
      <c r="C221" s="87"/>
      <c r="D221" s="87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</row>
    <row r="222" spans="1:45" ht="21" customHeight="1">
      <c r="A222" s="70"/>
      <c r="B222" s="86"/>
      <c r="C222" s="87"/>
      <c r="D222" s="87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</row>
    <row r="223" spans="1:45" ht="21" customHeight="1">
      <c r="A223" s="70"/>
      <c r="B223" s="86"/>
      <c r="C223" s="87"/>
      <c r="D223" s="87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</row>
    <row r="224" spans="1:45" ht="21" customHeight="1">
      <c r="A224" s="70"/>
      <c r="B224" s="86"/>
      <c r="C224" s="87"/>
      <c r="D224" s="87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</row>
    <row r="225" spans="1:45" ht="21" customHeight="1">
      <c r="A225" s="70"/>
      <c r="B225" s="86"/>
      <c r="C225" s="87"/>
      <c r="D225" s="87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</row>
    <row r="226" spans="1:45" ht="21" customHeight="1">
      <c r="A226" s="70"/>
      <c r="B226" s="86"/>
      <c r="C226" s="87"/>
      <c r="D226" s="87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</row>
    <row r="227" spans="1:45" ht="21" customHeight="1">
      <c r="A227" s="70"/>
      <c r="B227" s="86"/>
      <c r="C227" s="87"/>
      <c r="D227" s="87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</row>
    <row r="228" spans="1:45" ht="21" customHeight="1">
      <c r="A228" s="70"/>
      <c r="B228" s="86"/>
      <c r="C228" s="87"/>
      <c r="D228" s="87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</row>
    <row r="229" spans="1:45" ht="21" customHeight="1">
      <c r="A229" s="70"/>
      <c r="B229" s="86"/>
      <c r="C229" s="87"/>
      <c r="D229" s="87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</row>
    <row r="230" spans="1:45" ht="21" customHeight="1">
      <c r="A230" s="70"/>
      <c r="B230" s="86"/>
      <c r="C230" s="87"/>
      <c r="D230" s="87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</row>
    <row r="231" spans="1:45" ht="21" customHeight="1">
      <c r="A231" s="70"/>
      <c r="B231" s="86"/>
      <c r="C231" s="87"/>
      <c r="D231" s="87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</row>
    <row r="232" spans="1:45" ht="21" customHeight="1">
      <c r="A232" s="70"/>
      <c r="B232" s="86"/>
      <c r="C232" s="87"/>
      <c r="D232" s="87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</row>
    <row r="233" spans="1:45" ht="21" customHeight="1">
      <c r="A233" s="70"/>
      <c r="B233" s="86"/>
      <c r="C233" s="87"/>
      <c r="D233" s="87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</row>
    <row r="234" spans="1:45" ht="21" customHeight="1">
      <c r="A234" s="70"/>
      <c r="B234" s="86"/>
      <c r="C234" s="87"/>
      <c r="D234" s="87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</row>
    <row r="235" spans="1:45" ht="21" customHeight="1">
      <c r="A235" s="70"/>
      <c r="B235" s="86"/>
      <c r="C235" s="87"/>
      <c r="D235" s="87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</row>
    <row r="236" spans="1:45" ht="21" customHeight="1">
      <c r="A236" s="70"/>
      <c r="B236" s="86"/>
      <c r="C236" s="87"/>
      <c r="D236" s="87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</row>
    <row r="237" spans="1:45" ht="21" customHeight="1">
      <c r="A237" s="70"/>
      <c r="B237" s="86"/>
      <c r="C237" s="87"/>
      <c r="D237" s="87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</row>
    <row r="238" spans="1:45" ht="21" customHeight="1">
      <c r="A238" s="70"/>
      <c r="B238" s="86"/>
      <c r="C238" s="87"/>
      <c r="D238" s="87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</row>
    <row r="239" spans="1:45" ht="21" customHeight="1">
      <c r="A239" s="70"/>
      <c r="B239" s="86"/>
      <c r="C239" s="87"/>
      <c r="D239" s="87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</row>
    <row r="240" spans="1:45" ht="21" customHeight="1">
      <c r="A240" s="70"/>
      <c r="B240" s="86"/>
      <c r="C240" s="87"/>
      <c r="D240" s="87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</row>
    <row r="241" spans="1:45" ht="21" customHeight="1">
      <c r="A241" s="70"/>
      <c r="B241" s="86"/>
      <c r="C241" s="87"/>
      <c r="D241" s="87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</row>
    <row r="242" spans="1:45" ht="21" customHeight="1">
      <c r="A242" s="70"/>
      <c r="B242" s="86"/>
      <c r="C242" s="87"/>
      <c r="D242" s="87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</row>
    <row r="243" spans="1:45" ht="21" customHeight="1">
      <c r="A243" s="70"/>
      <c r="B243" s="86"/>
      <c r="C243" s="87"/>
      <c r="D243" s="87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</row>
    <row r="244" spans="1:45" ht="21" customHeight="1">
      <c r="A244" s="70"/>
      <c r="B244" s="86"/>
      <c r="C244" s="87"/>
      <c r="D244" s="87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</row>
    <row r="245" spans="1:45" ht="21" customHeight="1">
      <c r="A245" s="70"/>
      <c r="B245" s="86"/>
      <c r="C245" s="87"/>
      <c r="D245" s="87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</row>
    <row r="246" spans="1:45" ht="21" customHeight="1">
      <c r="A246" s="70"/>
      <c r="B246" s="86"/>
      <c r="C246" s="87"/>
      <c r="D246" s="87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</row>
    <row r="247" spans="1:45" ht="21" customHeight="1">
      <c r="A247" s="70"/>
      <c r="B247" s="86"/>
      <c r="C247" s="87"/>
      <c r="D247" s="87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</row>
    <row r="248" spans="1:45" ht="21" customHeight="1">
      <c r="A248" s="70"/>
      <c r="B248" s="86"/>
      <c r="C248" s="87"/>
      <c r="D248" s="87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</row>
    <row r="249" spans="1:45" ht="21" customHeight="1">
      <c r="A249" s="70"/>
      <c r="B249" s="86"/>
      <c r="C249" s="87"/>
      <c r="D249" s="87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</row>
    <row r="250" spans="1:45" ht="21" customHeight="1">
      <c r="A250" s="70"/>
      <c r="B250" s="86"/>
      <c r="C250" s="87"/>
      <c r="D250" s="87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</row>
    <row r="251" spans="1:45" ht="21" customHeight="1">
      <c r="A251" s="70"/>
      <c r="B251" s="86"/>
      <c r="C251" s="87"/>
      <c r="D251" s="87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</row>
    <row r="252" spans="1:45" ht="21" customHeight="1">
      <c r="A252" s="70"/>
      <c r="B252" s="86"/>
      <c r="C252" s="87"/>
      <c r="D252" s="87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</row>
    <row r="253" spans="1:45" ht="21" customHeight="1">
      <c r="A253" s="70"/>
      <c r="B253" s="86"/>
      <c r="C253" s="87"/>
      <c r="D253" s="87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</row>
    <row r="254" spans="1:45" ht="21" customHeight="1">
      <c r="A254" s="70"/>
      <c r="B254" s="86"/>
      <c r="C254" s="87"/>
      <c r="D254" s="87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</row>
    <row r="255" spans="1:45" ht="21" customHeight="1">
      <c r="A255" s="70"/>
      <c r="B255" s="86"/>
      <c r="C255" s="87"/>
      <c r="D255" s="87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</row>
    <row r="256" spans="1:45" ht="21" customHeight="1">
      <c r="A256" s="70"/>
      <c r="B256" s="86"/>
      <c r="C256" s="87"/>
      <c r="D256" s="87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</row>
    <row r="257" spans="1:45" ht="21" customHeight="1">
      <c r="A257" s="70"/>
      <c r="B257" s="86"/>
      <c r="C257" s="87"/>
      <c r="D257" s="87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</row>
    <row r="258" spans="1:45" ht="21" customHeight="1">
      <c r="A258" s="70"/>
      <c r="B258" s="86"/>
      <c r="C258" s="87"/>
      <c r="D258" s="87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</row>
    <row r="259" spans="1:45" ht="21" customHeight="1">
      <c r="A259" s="70"/>
      <c r="B259" s="86"/>
      <c r="C259" s="87"/>
      <c r="D259" s="87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</row>
    <row r="260" spans="1:45" ht="21" customHeight="1">
      <c r="A260" s="70"/>
      <c r="B260" s="86"/>
      <c r="C260" s="87"/>
      <c r="D260" s="87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</row>
    <row r="261" spans="1:45" ht="21" customHeight="1">
      <c r="A261" s="70"/>
      <c r="B261" s="86"/>
      <c r="C261" s="87"/>
      <c r="D261" s="87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</row>
    <row r="262" spans="1:45" ht="21" customHeight="1">
      <c r="A262" s="70"/>
      <c r="B262" s="86"/>
      <c r="C262" s="87"/>
      <c r="D262" s="87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</row>
    <row r="263" spans="1:45" ht="21" customHeight="1">
      <c r="A263" s="70"/>
      <c r="B263" s="86"/>
      <c r="C263" s="87"/>
      <c r="D263" s="87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</row>
    <row r="264" spans="1:45" ht="21" customHeight="1">
      <c r="A264" s="70"/>
      <c r="B264" s="86"/>
      <c r="C264" s="87"/>
      <c r="D264" s="87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</row>
    <row r="265" spans="1:45" ht="21" customHeight="1">
      <c r="A265" s="70"/>
      <c r="B265" s="86"/>
      <c r="C265" s="87"/>
      <c r="D265" s="87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</row>
    <row r="266" spans="1:45" ht="21" customHeight="1">
      <c r="A266" s="70"/>
      <c r="B266" s="86"/>
      <c r="C266" s="87"/>
      <c r="D266" s="87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</row>
    <row r="267" spans="1:45" ht="21" customHeight="1">
      <c r="A267" s="70"/>
      <c r="B267" s="86"/>
      <c r="C267" s="87"/>
      <c r="D267" s="87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</row>
    <row r="268" spans="1:45" ht="21" customHeight="1">
      <c r="A268" s="70"/>
      <c r="B268" s="86"/>
      <c r="C268" s="87"/>
      <c r="D268" s="87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</row>
    <row r="269" spans="1:45" ht="21" customHeight="1">
      <c r="A269" s="70"/>
      <c r="B269" s="86"/>
      <c r="C269" s="87"/>
      <c r="D269" s="87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</row>
    <row r="270" spans="1:45" ht="21" customHeight="1">
      <c r="A270" s="70"/>
      <c r="B270" s="86"/>
      <c r="C270" s="87"/>
      <c r="D270" s="87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</row>
    <row r="271" spans="1:45" ht="21" customHeight="1">
      <c r="A271" s="70"/>
      <c r="B271" s="86"/>
      <c r="C271" s="87"/>
      <c r="D271" s="87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</row>
    <row r="272" spans="1:45" ht="21" customHeight="1">
      <c r="A272" s="70"/>
      <c r="B272" s="86"/>
      <c r="C272" s="87"/>
      <c r="D272" s="87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</row>
    <row r="273" spans="1:45" ht="21" customHeight="1">
      <c r="A273" s="70"/>
      <c r="B273" s="86"/>
      <c r="C273" s="87"/>
      <c r="D273" s="87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</row>
    <row r="274" spans="1:45" ht="21" customHeight="1">
      <c r="A274" s="70"/>
      <c r="B274" s="86"/>
      <c r="C274" s="87"/>
      <c r="D274" s="87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</row>
    <row r="275" spans="1:45" ht="21" customHeight="1">
      <c r="A275" s="70"/>
      <c r="B275" s="86"/>
      <c r="C275" s="87"/>
      <c r="D275" s="87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</row>
    <row r="276" spans="1:45" ht="21" customHeight="1">
      <c r="A276" s="70"/>
      <c r="B276" s="86"/>
      <c r="C276" s="87"/>
      <c r="D276" s="87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</row>
    <row r="277" spans="1:45" ht="21" customHeight="1">
      <c r="A277" s="70"/>
      <c r="B277" s="86"/>
      <c r="C277" s="87"/>
      <c r="D277" s="87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</row>
    <row r="278" spans="1:45" ht="21" customHeight="1">
      <c r="A278" s="70"/>
      <c r="B278" s="86"/>
      <c r="C278" s="87"/>
      <c r="D278" s="87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</row>
    <row r="279" spans="1:45" ht="21" customHeight="1">
      <c r="A279" s="70"/>
      <c r="B279" s="86"/>
      <c r="C279" s="87"/>
      <c r="D279" s="87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</row>
    <row r="280" spans="1:45" ht="21" customHeight="1">
      <c r="A280" s="70"/>
      <c r="B280" s="86"/>
      <c r="C280" s="87"/>
      <c r="D280" s="87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</row>
    <row r="281" spans="1:45" ht="21" customHeight="1">
      <c r="A281" s="70"/>
      <c r="B281" s="86"/>
      <c r="C281" s="87"/>
      <c r="D281" s="87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</row>
    <row r="282" spans="1:45" ht="21" customHeight="1">
      <c r="A282" s="70"/>
      <c r="B282" s="86"/>
      <c r="C282" s="87"/>
      <c r="D282" s="87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</row>
    <row r="283" spans="1:45" ht="21" customHeight="1">
      <c r="A283" s="70"/>
      <c r="B283" s="86"/>
      <c r="C283" s="87"/>
      <c r="D283" s="87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</row>
    <row r="284" spans="1:45" ht="21" customHeight="1">
      <c r="A284" s="70"/>
      <c r="B284" s="86"/>
      <c r="C284" s="87"/>
      <c r="D284" s="87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</row>
    <row r="285" spans="1:45" ht="21" customHeight="1">
      <c r="A285" s="70"/>
      <c r="B285" s="86"/>
      <c r="C285" s="87"/>
      <c r="D285" s="87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</row>
    <row r="286" spans="1:45" ht="21" customHeight="1">
      <c r="A286" s="70"/>
      <c r="B286" s="86"/>
      <c r="C286" s="87"/>
      <c r="D286" s="87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</row>
    <row r="287" spans="1:45" ht="21" customHeight="1">
      <c r="A287" s="70"/>
      <c r="B287" s="86"/>
      <c r="C287" s="87"/>
      <c r="D287" s="87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</row>
    <row r="288" spans="1:45" ht="21" customHeight="1">
      <c r="A288" s="70"/>
      <c r="B288" s="86"/>
      <c r="C288" s="87"/>
      <c r="D288" s="87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</row>
    <row r="289" spans="1:45" ht="21" customHeight="1">
      <c r="A289" s="70"/>
      <c r="B289" s="86"/>
      <c r="C289" s="87"/>
      <c r="D289" s="87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</row>
    <row r="290" spans="1:45" ht="21" customHeight="1">
      <c r="A290" s="70"/>
      <c r="B290" s="86"/>
      <c r="C290" s="87"/>
      <c r="D290" s="87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</row>
    <row r="291" spans="1:45" ht="21" customHeight="1">
      <c r="A291" s="70"/>
      <c r="B291" s="86"/>
      <c r="C291" s="87"/>
      <c r="D291" s="87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</row>
    <row r="292" spans="1:45" ht="21" customHeight="1">
      <c r="A292" s="70"/>
      <c r="B292" s="86"/>
      <c r="C292" s="87"/>
      <c r="D292" s="87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</row>
    <row r="293" spans="1:45" ht="21" customHeight="1">
      <c r="A293" s="70"/>
      <c r="B293" s="86"/>
      <c r="C293" s="87"/>
      <c r="D293" s="87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</row>
    <row r="294" spans="1:45" ht="21" customHeight="1">
      <c r="A294" s="70"/>
      <c r="B294" s="86"/>
      <c r="C294" s="87"/>
      <c r="D294" s="87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</row>
    <row r="295" spans="1:45" ht="21" customHeight="1">
      <c r="A295" s="70"/>
      <c r="B295" s="86"/>
      <c r="C295" s="87"/>
      <c r="D295" s="87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</row>
    <row r="296" spans="1:45" ht="21" customHeight="1">
      <c r="A296" s="70"/>
      <c r="B296" s="86"/>
      <c r="C296" s="87"/>
      <c r="D296" s="87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</row>
    <row r="297" spans="1:45" ht="21" customHeight="1">
      <c r="A297" s="70"/>
      <c r="B297" s="86"/>
      <c r="C297" s="87"/>
      <c r="D297" s="87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</row>
    <row r="298" spans="1:45" ht="21" customHeight="1">
      <c r="A298" s="70"/>
      <c r="B298" s="86"/>
      <c r="C298" s="87"/>
      <c r="D298" s="87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</row>
    <row r="299" spans="1:45" ht="21" customHeight="1">
      <c r="A299" s="70"/>
      <c r="B299" s="86"/>
      <c r="C299" s="87"/>
      <c r="D299" s="87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</row>
    <row r="300" spans="1:45" ht="21" customHeight="1">
      <c r="A300" s="70"/>
      <c r="B300" s="86"/>
      <c r="C300" s="87"/>
      <c r="D300" s="87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</row>
    <row r="301" spans="1:45" ht="21" customHeight="1">
      <c r="A301" s="70"/>
      <c r="B301" s="86"/>
      <c r="C301" s="87"/>
      <c r="D301" s="87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</row>
    <row r="302" spans="1:45" ht="21" customHeight="1">
      <c r="A302" s="70"/>
      <c r="B302" s="86"/>
      <c r="C302" s="87"/>
      <c r="D302" s="87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</row>
    <row r="303" spans="1:45" ht="21" customHeight="1">
      <c r="A303" s="70"/>
      <c r="B303" s="86"/>
      <c r="C303" s="87"/>
      <c r="D303" s="87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</row>
    <row r="304" spans="1:45" ht="21" customHeight="1">
      <c r="A304" s="70"/>
      <c r="B304" s="86"/>
      <c r="C304" s="87"/>
      <c r="D304" s="87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</row>
    <row r="305" spans="1:45" ht="21" customHeight="1">
      <c r="A305" s="70"/>
      <c r="B305" s="86"/>
      <c r="C305" s="87"/>
      <c r="D305" s="87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</row>
    <row r="306" spans="1:45" ht="21" customHeight="1">
      <c r="A306" s="70"/>
      <c r="B306" s="86"/>
      <c r="C306" s="87"/>
      <c r="D306" s="87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</row>
    <row r="307" spans="1:45" ht="21" customHeight="1">
      <c r="A307" s="70"/>
      <c r="B307" s="86"/>
      <c r="C307" s="87"/>
      <c r="D307" s="87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</row>
    <row r="308" spans="1:45" ht="21" customHeight="1">
      <c r="A308" s="70"/>
      <c r="B308" s="86"/>
      <c r="C308" s="87"/>
      <c r="D308" s="87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</row>
    <row r="309" spans="1:45" ht="21" customHeight="1">
      <c r="A309" s="70"/>
      <c r="B309" s="86"/>
      <c r="C309" s="87"/>
      <c r="D309" s="87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</row>
    <row r="310" spans="1:45" ht="21" customHeight="1">
      <c r="A310" s="70"/>
      <c r="B310" s="86"/>
      <c r="C310" s="87"/>
      <c r="D310" s="87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</row>
    <row r="311" spans="1:45" ht="21" customHeight="1">
      <c r="A311" s="70"/>
      <c r="B311" s="86"/>
      <c r="C311" s="87"/>
      <c r="D311" s="87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</row>
    <row r="312" spans="1:45" ht="21" customHeight="1">
      <c r="A312" s="70"/>
      <c r="B312" s="86"/>
      <c r="C312" s="87"/>
      <c r="D312" s="87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</row>
    <row r="313" spans="1:45" ht="21" customHeight="1">
      <c r="A313" s="70"/>
      <c r="B313" s="86"/>
      <c r="C313" s="87"/>
      <c r="D313" s="87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</row>
    <row r="314" spans="1:45" ht="21" customHeight="1">
      <c r="A314" s="70"/>
      <c r="B314" s="86"/>
      <c r="C314" s="87"/>
      <c r="D314" s="87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</row>
    <row r="315" spans="1:45" ht="21" customHeight="1">
      <c r="A315" s="70"/>
      <c r="B315" s="86"/>
      <c r="C315" s="87"/>
      <c r="D315" s="87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</row>
    <row r="316" spans="1:45" ht="21" customHeight="1">
      <c r="A316" s="70"/>
      <c r="B316" s="86"/>
      <c r="C316" s="87"/>
      <c r="D316" s="87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</row>
    <row r="317" spans="1:45" ht="21" customHeight="1">
      <c r="A317" s="70"/>
      <c r="B317" s="86"/>
      <c r="C317" s="87"/>
      <c r="D317" s="87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</row>
    <row r="318" spans="1:45" ht="21" customHeight="1">
      <c r="A318" s="70"/>
      <c r="B318" s="86"/>
      <c r="C318" s="87"/>
      <c r="D318" s="87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</row>
    <row r="319" spans="1:45" ht="21" customHeight="1">
      <c r="A319" s="70"/>
      <c r="B319" s="86"/>
      <c r="C319" s="87"/>
      <c r="D319" s="87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</row>
    <row r="320" spans="1:45" ht="21" customHeight="1">
      <c r="A320" s="70"/>
      <c r="B320" s="86"/>
      <c r="C320" s="87"/>
      <c r="D320" s="87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</row>
    <row r="321" spans="1:45" ht="21" customHeight="1">
      <c r="A321" s="70"/>
      <c r="B321" s="86"/>
      <c r="C321" s="87"/>
      <c r="D321" s="87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</row>
    <row r="322" spans="1:45" ht="21" customHeight="1">
      <c r="A322" s="70"/>
      <c r="B322" s="86"/>
      <c r="C322" s="87"/>
      <c r="D322" s="87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</row>
    <row r="323" spans="1:45" ht="21" customHeight="1">
      <c r="A323" s="70"/>
      <c r="B323" s="86"/>
      <c r="C323" s="87"/>
      <c r="D323" s="87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</row>
    <row r="324" spans="1:45" ht="21" customHeight="1">
      <c r="A324" s="70"/>
      <c r="B324" s="86"/>
      <c r="C324" s="87"/>
      <c r="D324" s="87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</row>
    <row r="325" spans="1:45" ht="21" customHeight="1">
      <c r="A325" s="70"/>
      <c r="B325" s="86"/>
      <c r="C325" s="87"/>
      <c r="D325" s="87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</row>
    <row r="326" spans="1:45" ht="21" customHeight="1">
      <c r="A326" s="70"/>
      <c r="B326" s="86"/>
      <c r="C326" s="87"/>
      <c r="D326" s="87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</row>
    <row r="327" spans="1:45" ht="21" customHeight="1">
      <c r="A327" s="70"/>
      <c r="B327" s="86"/>
      <c r="C327" s="87"/>
      <c r="D327" s="87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</row>
    <row r="328" spans="1:45" ht="21" customHeight="1">
      <c r="A328" s="70"/>
      <c r="B328" s="86"/>
      <c r="C328" s="87"/>
      <c r="D328" s="87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</row>
    <row r="329" spans="1:45" ht="21" customHeight="1">
      <c r="A329" s="70"/>
      <c r="B329" s="86"/>
      <c r="C329" s="87"/>
      <c r="D329" s="87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</row>
    <row r="330" spans="1:45" ht="21" customHeight="1">
      <c r="A330" s="70"/>
      <c r="B330" s="86"/>
      <c r="C330" s="87"/>
      <c r="D330" s="87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</row>
    <row r="331" spans="1:45" ht="21" customHeight="1">
      <c r="A331" s="70"/>
      <c r="B331" s="86"/>
      <c r="C331" s="87"/>
      <c r="D331" s="87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</row>
    <row r="332" spans="1:45" ht="21" customHeight="1">
      <c r="A332" s="70"/>
      <c r="B332" s="86"/>
      <c r="C332" s="87"/>
      <c r="D332" s="87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</row>
    <row r="333" spans="1:45" ht="21" customHeight="1">
      <c r="A333" s="70"/>
      <c r="B333" s="86"/>
      <c r="C333" s="87"/>
      <c r="D333" s="87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</row>
    <row r="334" spans="1:45" ht="21" customHeight="1">
      <c r="A334" s="70"/>
      <c r="B334" s="86"/>
      <c r="C334" s="87"/>
      <c r="D334" s="87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</row>
    <row r="335" spans="1:45" ht="21" customHeight="1">
      <c r="A335" s="70"/>
      <c r="B335" s="86"/>
      <c r="C335" s="87"/>
      <c r="D335" s="87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</row>
    <row r="336" spans="1:45" ht="21" customHeight="1">
      <c r="A336" s="70"/>
      <c r="B336" s="86"/>
      <c r="C336" s="87"/>
      <c r="D336" s="87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</row>
    <row r="337" spans="1:45" ht="21" customHeight="1">
      <c r="A337" s="70"/>
      <c r="B337" s="86"/>
      <c r="C337" s="87"/>
      <c r="D337" s="87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</row>
    <row r="338" spans="1:45" ht="21" customHeight="1">
      <c r="A338" s="70"/>
      <c r="B338" s="86"/>
      <c r="C338" s="87"/>
      <c r="D338" s="87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</row>
    <row r="339" spans="1:45" ht="21" customHeight="1">
      <c r="A339" s="70"/>
      <c r="B339" s="86"/>
      <c r="C339" s="87"/>
      <c r="D339" s="87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</row>
    <row r="340" spans="1:45" ht="21" customHeight="1">
      <c r="A340" s="70"/>
      <c r="B340" s="86"/>
      <c r="C340" s="87"/>
      <c r="D340" s="87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</row>
    <row r="341" spans="1:45" ht="21" customHeight="1">
      <c r="A341" s="70"/>
      <c r="B341" s="86"/>
      <c r="C341" s="87"/>
      <c r="D341" s="87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</row>
    <row r="342" spans="1:45" ht="21" customHeight="1">
      <c r="A342" s="70"/>
      <c r="B342" s="86"/>
      <c r="C342" s="87"/>
      <c r="D342" s="87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</row>
    <row r="343" spans="1:45" ht="21" customHeight="1">
      <c r="A343" s="70"/>
      <c r="B343" s="86"/>
      <c r="C343" s="87"/>
      <c r="D343" s="87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</row>
    <row r="344" spans="1:45" ht="21" customHeight="1">
      <c r="A344" s="70"/>
      <c r="B344" s="86"/>
      <c r="C344" s="87"/>
      <c r="D344" s="87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</row>
    <row r="345" spans="1:45" ht="21" customHeight="1">
      <c r="A345" s="70"/>
      <c r="B345" s="86"/>
      <c r="C345" s="87"/>
      <c r="D345" s="87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</row>
    <row r="346" spans="1:45" ht="21" customHeight="1">
      <c r="A346" s="70"/>
      <c r="B346" s="86"/>
      <c r="C346" s="87"/>
      <c r="D346" s="87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</row>
    <row r="347" spans="1:45" ht="21" customHeight="1">
      <c r="A347" s="70"/>
      <c r="B347" s="86"/>
      <c r="C347" s="87"/>
      <c r="D347" s="87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</row>
    <row r="348" spans="1:45" ht="21" customHeight="1">
      <c r="A348" s="70"/>
      <c r="B348" s="86"/>
      <c r="C348" s="87"/>
      <c r="D348" s="87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</row>
    <row r="349" spans="1:45" ht="21" customHeight="1">
      <c r="A349" s="70"/>
      <c r="B349" s="86"/>
      <c r="C349" s="87"/>
      <c r="D349" s="87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</row>
    <row r="350" spans="1:45" ht="21" customHeight="1">
      <c r="A350" s="70"/>
      <c r="B350" s="86"/>
      <c r="C350" s="87"/>
      <c r="D350" s="87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</row>
    <row r="351" spans="1:45" ht="21" customHeight="1">
      <c r="A351" s="70"/>
      <c r="B351" s="86"/>
      <c r="C351" s="87"/>
      <c r="D351" s="87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</row>
    <row r="352" spans="1:45" ht="21" customHeight="1">
      <c r="A352" s="70"/>
      <c r="B352" s="86"/>
      <c r="C352" s="87"/>
      <c r="D352" s="87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</row>
    <row r="353" spans="1:45" ht="21" customHeight="1">
      <c r="A353" s="70"/>
      <c r="B353" s="86"/>
      <c r="C353" s="87"/>
      <c r="D353" s="87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</row>
    <row r="354" spans="1:45" ht="21" customHeight="1">
      <c r="A354" s="70"/>
      <c r="B354" s="86"/>
      <c r="C354" s="87"/>
      <c r="D354" s="87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</row>
    <row r="355" spans="1:45" ht="21" customHeight="1">
      <c r="A355" s="70"/>
      <c r="B355" s="86"/>
      <c r="C355" s="87"/>
      <c r="D355" s="87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</row>
    <row r="356" spans="1:45" ht="21" customHeight="1">
      <c r="A356" s="70"/>
      <c r="B356" s="86"/>
      <c r="C356" s="87"/>
      <c r="D356" s="87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</row>
    <row r="357" spans="1:45" ht="21" customHeight="1">
      <c r="A357" s="70"/>
      <c r="B357" s="86"/>
      <c r="C357" s="87"/>
      <c r="D357" s="87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</row>
    <row r="358" spans="1:45" ht="21" customHeight="1">
      <c r="A358" s="70"/>
      <c r="B358" s="86"/>
      <c r="C358" s="87"/>
      <c r="D358" s="87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</row>
    <row r="359" spans="1:45" ht="21" customHeight="1">
      <c r="A359" s="70"/>
      <c r="B359" s="86"/>
      <c r="C359" s="87"/>
      <c r="D359" s="87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</row>
    <row r="360" spans="1:45" ht="21" customHeight="1">
      <c r="A360" s="70"/>
      <c r="B360" s="86"/>
      <c r="C360" s="87"/>
      <c r="D360" s="87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</row>
    <row r="361" spans="1:45" ht="21" customHeight="1">
      <c r="A361" s="70"/>
      <c r="B361" s="86"/>
      <c r="C361" s="87"/>
      <c r="D361" s="87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</row>
    <row r="362" spans="1:45" ht="21" customHeight="1">
      <c r="A362" s="70"/>
      <c r="B362" s="86"/>
      <c r="C362" s="87"/>
      <c r="D362" s="87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</row>
    <row r="363" spans="1:45" ht="21" customHeight="1">
      <c r="A363" s="70"/>
      <c r="B363" s="86"/>
      <c r="C363" s="87"/>
      <c r="D363" s="87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</row>
    <row r="364" spans="1:45" ht="21" customHeight="1">
      <c r="A364" s="70"/>
      <c r="B364" s="86"/>
      <c r="C364" s="87"/>
      <c r="D364" s="87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</row>
    <row r="365" spans="1:45" ht="21" customHeight="1">
      <c r="A365" s="70"/>
      <c r="B365" s="86"/>
      <c r="C365" s="87"/>
      <c r="D365" s="87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</row>
    <row r="366" spans="1:45" ht="21" customHeight="1">
      <c r="A366" s="70"/>
      <c r="B366" s="86"/>
      <c r="C366" s="87"/>
      <c r="D366" s="87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</row>
    <row r="367" spans="1:45" ht="21" customHeight="1">
      <c r="A367" s="70"/>
      <c r="B367" s="86"/>
      <c r="C367" s="87"/>
      <c r="D367" s="87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</row>
    <row r="368" spans="1:45" ht="21" customHeight="1">
      <c r="A368" s="70"/>
      <c r="B368" s="86"/>
      <c r="C368" s="87"/>
      <c r="D368" s="87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</row>
    <row r="369" spans="1:45" ht="21" customHeight="1">
      <c r="A369" s="70"/>
      <c r="B369" s="86"/>
      <c r="C369" s="87"/>
      <c r="D369" s="87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</row>
    <row r="370" spans="1:45" ht="21" customHeight="1">
      <c r="A370" s="70"/>
      <c r="B370" s="86"/>
      <c r="C370" s="87"/>
      <c r="D370" s="87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</row>
    <row r="371" spans="1:45" ht="21" customHeight="1">
      <c r="A371" s="70"/>
      <c r="B371" s="86"/>
      <c r="C371" s="87"/>
      <c r="D371" s="87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</row>
    <row r="372" spans="1:45" ht="21" customHeight="1">
      <c r="A372" s="70"/>
      <c r="B372" s="86"/>
      <c r="C372" s="87"/>
      <c r="D372" s="87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</row>
    <row r="373" spans="1:45" ht="21" customHeight="1">
      <c r="A373" s="70"/>
      <c r="B373" s="86"/>
      <c r="C373" s="87"/>
      <c r="D373" s="87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</row>
    <row r="374" spans="1:45" ht="21" customHeight="1">
      <c r="A374" s="70"/>
      <c r="B374" s="86"/>
      <c r="C374" s="87"/>
      <c r="D374" s="87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</row>
    <row r="375" spans="1:45" ht="21" customHeight="1">
      <c r="A375" s="70"/>
      <c r="B375" s="86"/>
      <c r="C375" s="87"/>
      <c r="D375" s="87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</row>
    <row r="376" spans="1:45" ht="21" customHeight="1">
      <c r="A376" s="70"/>
      <c r="B376" s="86"/>
      <c r="C376" s="87"/>
      <c r="D376" s="87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</row>
    <row r="377" spans="1:45" ht="21" customHeight="1">
      <c r="A377" s="70"/>
      <c r="B377" s="86"/>
      <c r="C377" s="87"/>
      <c r="D377" s="87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</row>
    <row r="378" spans="1:45" ht="21" customHeight="1">
      <c r="A378" s="70"/>
      <c r="B378" s="86"/>
      <c r="C378" s="87"/>
      <c r="D378" s="87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</row>
    <row r="379" spans="1:45" ht="21" customHeight="1">
      <c r="A379" s="70"/>
      <c r="B379" s="86"/>
      <c r="C379" s="87"/>
      <c r="D379" s="87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</row>
    <row r="380" spans="1:45" ht="21" customHeight="1">
      <c r="A380" s="70"/>
      <c r="B380" s="86"/>
      <c r="C380" s="87"/>
      <c r="D380" s="87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</row>
    <row r="381" spans="1:45" ht="21" customHeight="1">
      <c r="A381" s="70"/>
      <c r="B381" s="86"/>
      <c r="C381" s="87"/>
      <c r="D381" s="87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</row>
    <row r="382" spans="1:45" ht="21" customHeight="1">
      <c r="A382" s="70"/>
      <c r="B382" s="86"/>
      <c r="C382" s="87"/>
      <c r="D382" s="87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</row>
    <row r="383" spans="1:45" ht="21" customHeight="1">
      <c r="A383" s="70"/>
      <c r="B383" s="86"/>
      <c r="C383" s="87"/>
      <c r="D383" s="87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</row>
    <row r="384" spans="1:45" ht="21" customHeight="1">
      <c r="A384" s="70"/>
      <c r="B384" s="86"/>
      <c r="C384" s="87"/>
      <c r="D384" s="87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</row>
    <row r="385" spans="1:45" ht="21" customHeight="1">
      <c r="A385" s="70"/>
      <c r="B385" s="86"/>
      <c r="C385" s="87"/>
      <c r="D385" s="87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</row>
    <row r="386" spans="1:45" ht="21" customHeight="1">
      <c r="A386" s="70"/>
      <c r="B386" s="86"/>
      <c r="C386" s="87"/>
      <c r="D386" s="87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</row>
    <row r="387" spans="1:45" ht="21" customHeight="1">
      <c r="A387" s="70"/>
      <c r="B387" s="86"/>
      <c r="C387" s="87"/>
      <c r="D387" s="87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</row>
    <row r="388" spans="1:45" ht="21" customHeight="1">
      <c r="A388" s="70"/>
      <c r="B388" s="86"/>
      <c r="C388" s="87"/>
      <c r="D388" s="87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</row>
    <row r="389" spans="1:45" ht="21" customHeight="1">
      <c r="A389" s="70"/>
      <c r="B389" s="86"/>
      <c r="C389" s="87"/>
      <c r="D389" s="87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</row>
    <row r="390" spans="1:45" ht="21" customHeight="1">
      <c r="A390" s="70"/>
      <c r="B390" s="86"/>
      <c r="C390" s="87"/>
      <c r="D390" s="87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</row>
    <row r="391" spans="1:45" ht="21" customHeight="1">
      <c r="A391" s="70"/>
      <c r="B391" s="86"/>
      <c r="C391" s="87"/>
      <c r="D391" s="87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</row>
    <row r="392" spans="1:45" ht="21" customHeight="1">
      <c r="A392" s="70"/>
      <c r="B392" s="86"/>
      <c r="C392" s="87"/>
      <c r="D392" s="87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</row>
    <row r="393" spans="1:45" ht="21" customHeight="1">
      <c r="A393" s="70"/>
      <c r="B393" s="86"/>
      <c r="C393" s="87"/>
      <c r="D393" s="87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</row>
    <row r="394" spans="1:45" ht="21" customHeight="1">
      <c r="A394" s="70"/>
      <c r="B394" s="86"/>
      <c r="C394" s="87"/>
      <c r="D394" s="87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</row>
    <row r="395" spans="1:45" ht="21" customHeight="1">
      <c r="A395" s="70"/>
      <c r="B395" s="86"/>
      <c r="C395" s="87"/>
      <c r="D395" s="87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</row>
    <row r="396" spans="1:45" ht="21" customHeight="1">
      <c r="A396" s="70"/>
      <c r="B396" s="86"/>
      <c r="C396" s="87"/>
      <c r="D396" s="87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</row>
    <row r="397" spans="1:45" ht="21" customHeight="1">
      <c r="A397" s="70"/>
      <c r="B397" s="86"/>
      <c r="C397" s="87"/>
      <c r="D397" s="87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</row>
    <row r="398" spans="1:45" ht="21" customHeight="1">
      <c r="A398" s="70"/>
      <c r="B398" s="86"/>
      <c r="C398" s="87"/>
      <c r="D398" s="87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</row>
    <row r="399" spans="1:45" ht="21" customHeight="1">
      <c r="A399" s="70"/>
      <c r="B399" s="86"/>
      <c r="C399" s="87"/>
      <c r="D399" s="87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</row>
    <row r="400" spans="1:45" ht="21" customHeight="1">
      <c r="A400" s="70"/>
      <c r="B400" s="86"/>
      <c r="C400" s="87"/>
      <c r="D400" s="87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</row>
    <row r="401" spans="1:45" ht="21" customHeight="1">
      <c r="A401" s="70"/>
      <c r="B401" s="86"/>
      <c r="C401" s="87"/>
      <c r="D401" s="87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</row>
    <row r="402" spans="1:45" ht="21" customHeight="1">
      <c r="A402" s="70"/>
      <c r="B402" s="86"/>
      <c r="C402" s="87"/>
      <c r="D402" s="87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</row>
    <row r="403" spans="1:45" ht="21" customHeight="1">
      <c r="A403" s="70"/>
      <c r="B403" s="86"/>
      <c r="C403" s="87"/>
      <c r="D403" s="87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</row>
    <row r="404" spans="1:45" ht="21" customHeight="1">
      <c r="A404" s="70"/>
      <c r="B404" s="86"/>
      <c r="C404" s="87"/>
      <c r="D404" s="87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</row>
    <row r="405" spans="1:45" ht="21" customHeight="1">
      <c r="A405" s="70"/>
      <c r="B405" s="86"/>
      <c r="C405" s="87"/>
      <c r="D405" s="87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</row>
    <row r="406" spans="1:45" ht="21" customHeight="1">
      <c r="A406" s="70"/>
      <c r="B406" s="86"/>
      <c r="C406" s="87"/>
      <c r="D406" s="87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</row>
    <row r="407" spans="1:45" ht="21" customHeight="1">
      <c r="A407" s="70"/>
      <c r="B407" s="86"/>
      <c r="C407" s="87"/>
      <c r="D407" s="87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</row>
    <row r="408" spans="1:45" ht="21" customHeight="1">
      <c r="A408" s="70"/>
      <c r="B408" s="86"/>
      <c r="C408" s="87"/>
      <c r="D408" s="87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</row>
    <row r="409" spans="1:45" ht="21" customHeight="1">
      <c r="A409" s="70"/>
      <c r="B409" s="86"/>
      <c r="C409" s="87"/>
      <c r="D409" s="87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</row>
    <row r="410" spans="1:45" ht="21" customHeight="1">
      <c r="A410" s="70"/>
      <c r="B410" s="86"/>
      <c r="C410" s="87"/>
      <c r="D410" s="87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</row>
    <row r="411" spans="1:45" ht="21" customHeight="1">
      <c r="A411" s="70"/>
      <c r="B411" s="86"/>
      <c r="C411" s="87"/>
      <c r="D411" s="87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</row>
    <row r="412" spans="1:45" ht="21" customHeight="1">
      <c r="A412" s="70"/>
      <c r="B412" s="86"/>
      <c r="C412" s="87"/>
      <c r="D412" s="87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</row>
    <row r="413" spans="1:45" ht="21" customHeight="1">
      <c r="A413" s="70"/>
      <c r="B413" s="86"/>
      <c r="C413" s="87"/>
      <c r="D413" s="87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</row>
    <row r="414" spans="1:45" ht="21" customHeight="1">
      <c r="A414" s="70"/>
      <c r="B414" s="86"/>
      <c r="C414" s="87"/>
      <c r="D414" s="87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</row>
    <row r="415" spans="1:45" ht="21" customHeight="1">
      <c r="A415" s="70"/>
      <c r="B415" s="86"/>
      <c r="C415" s="87"/>
      <c r="D415" s="87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</row>
    <row r="416" spans="1:45" ht="21" customHeight="1">
      <c r="A416" s="70"/>
      <c r="B416" s="86"/>
      <c r="C416" s="87"/>
      <c r="D416" s="87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</row>
    <row r="417" spans="1:45" ht="21" customHeight="1">
      <c r="A417" s="70"/>
      <c r="B417" s="86"/>
      <c r="C417" s="87"/>
      <c r="D417" s="87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</row>
    <row r="418" spans="1:45" ht="21" customHeight="1">
      <c r="A418" s="70"/>
      <c r="B418" s="86"/>
      <c r="C418" s="87"/>
      <c r="D418" s="87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</row>
    <row r="419" spans="1:45" ht="21" customHeight="1">
      <c r="A419" s="70"/>
      <c r="B419" s="86"/>
      <c r="C419" s="87"/>
      <c r="D419" s="87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</row>
    <row r="420" spans="1:45" ht="21" customHeight="1">
      <c r="A420" s="70"/>
      <c r="B420" s="86"/>
      <c r="C420" s="87"/>
      <c r="D420" s="87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</row>
    <row r="421" spans="1:45" ht="21" customHeight="1">
      <c r="A421" s="70"/>
      <c r="B421" s="86"/>
      <c r="C421" s="87"/>
      <c r="D421" s="87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</row>
    <row r="422" spans="1:45" ht="21" customHeight="1">
      <c r="A422" s="70"/>
      <c r="B422" s="86"/>
      <c r="C422" s="87"/>
      <c r="D422" s="87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</row>
    <row r="423" spans="1:45" ht="21" customHeight="1">
      <c r="A423" s="70"/>
      <c r="B423" s="86"/>
      <c r="C423" s="87"/>
      <c r="D423" s="87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</row>
    <row r="424" spans="1:45" ht="21" customHeight="1">
      <c r="A424" s="70"/>
      <c r="B424" s="86"/>
      <c r="C424" s="87"/>
      <c r="D424" s="87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</row>
    <row r="425" spans="1:45" ht="21" customHeight="1">
      <c r="A425" s="70"/>
      <c r="B425" s="86"/>
      <c r="C425" s="87"/>
      <c r="D425" s="87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</row>
    <row r="426" spans="1:45" ht="21" customHeight="1">
      <c r="A426" s="70"/>
      <c r="B426" s="86"/>
      <c r="C426" s="87"/>
      <c r="D426" s="87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</row>
    <row r="427" spans="1:45" ht="21" customHeight="1">
      <c r="A427" s="70"/>
      <c r="B427" s="86"/>
      <c r="C427" s="87"/>
      <c r="D427" s="87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</row>
    <row r="428" spans="1:45" ht="21" customHeight="1">
      <c r="A428" s="70"/>
      <c r="B428" s="86"/>
      <c r="C428" s="87"/>
      <c r="D428" s="87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</row>
    <row r="429" spans="1:45" ht="21" customHeight="1">
      <c r="A429" s="70"/>
      <c r="B429" s="86"/>
      <c r="C429" s="87"/>
      <c r="D429" s="87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</row>
    <row r="430" spans="1:45" ht="21" customHeight="1">
      <c r="A430" s="70"/>
      <c r="B430" s="86"/>
      <c r="C430" s="87"/>
      <c r="D430" s="87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</row>
    <row r="431" spans="1:45" ht="21" customHeight="1">
      <c r="A431" s="70"/>
      <c r="B431" s="86"/>
      <c r="C431" s="87"/>
      <c r="D431" s="87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</row>
    <row r="432" spans="1:45" ht="21" customHeight="1">
      <c r="A432" s="70"/>
      <c r="B432" s="86"/>
      <c r="C432" s="87"/>
      <c r="D432" s="87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</row>
    <row r="433" spans="1:45" ht="21" customHeight="1">
      <c r="A433" s="70"/>
      <c r="B433" s="86"/>
      <c r="C433" s="87"/>
      <c r="D433" s="87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</row>
    <row r="434" spans="1:45" ht="21" customHeight="1">
      <c r="A434" s="70"/>
      <c r="B434" s="86"/>
      <c r="C434" s="87"/>
      <c r="D434" s="87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</row>
    <row r="435" spans="1:45" ht="21" customHeight="1">
      <c r="A435" s="70"/>
      <c r="B435" s="86"/>
      <c r="C435" s="87"/>
      <c r="D435" s="87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</row>
    <row r="436" spans="1:45" ht="21" customHeight="1">
      <c r="A436" s="70"/>
      <c r="B436" s="86"/>
      <c r="C436" s="87"/>
      <c r="D436" s="87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</row>
    <row r="437" spans="1:45" ht="21" customHeight="1">
      <c r="A437" s="70"/>
      <c r="B437" s="86"/>
      <c r="C437" s="87"/>
      <c r="D437" s="87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</row>
    <row r="438" spans="1:45" ht="21" customHeight="1">
      <c r="A438" s="70"/>
      <c r="B438" s="86"/>
      <c r="C438" s="87"/>
      <c r="D438" s="87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</row>
    <row r="439" spans="1:45" ht="21" customHeight="1">
      <c r="A439" s="70"/>
      <c r="B439" s="86"/>
      <c r="C439" s="87"/>
      <c r="D439" s="87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</row>
    <row r="440" spans="1:45" ht="21" customHeight="1">
      <c r="A440" s="70"/>
      <c r="B440" s="86"/>
      <c r="C440" s="87"/>
      <c r="D440" s="87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</row>
    <row r="441" spans="1:45" ht="21" customHeight="1">
      <c r="A441" s="70"/>
      <c r="B441" s="86"/>
      <c r="C441" s="87"/>
      <c r="D441" s="87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</row>
    <row r="442" spans="1:45" ht="21" customHeight="1">
      <c r="A442" s="70"/>
      <c r="B442" s="86"/>
      <c r="C442" s="87"/>
      <c r="D442" s="87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</row>
    <row r="443" spans="1:45" ht="21" customHeight="1">
      <c r="A443" s="70"/>
      <c r="B443" s="86"/>
      <c r="C443" s="87"/>
      <c r="D443" s="87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</row>
    <row r="444" spans="1:45" ht="21" customHeight="1">
      <c r="A444" s="70"/>
      <c r="B444" s="86"/>
      <c r="C444" s="87"/>
      <c r="D444" s="87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</row>
    <row r="445" spans="1:45" ht="21" customHeight="1">
      <c r="A445" s="70"/>
      <c r="B445" s="86"/>
      <c r="C445" s="87"/>
      <c r="D445" s="87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</row>
    <row r="446" spans="1:45" ht="21" customHeight="1">
      <c r="A446" s="70"/>
      <c r="B446" s="86"/>
      <c r="C446" s="87"/>
      <c r="D446" s="87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</row>
    <row r="447" spans="1:45" ht="21" customHeight="1">
      <c r="A447" s="70"/>
      <c r="B447" s="86"/>
      <c r="C447" s="87"/>
      <c r="D447" s="87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</row>
    <row r="448" spans="1:45" ht="21" customHeight="1">
      <c r="A448" s="70"/>
      <c r="B448" s="86"/>
      <c r="C448" s="87"/>
      <c r="D448" s="87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</row>
    <row r="449" spans="1:45" ht="21" customHeight="1">
      <c r="A449" s="70"/>
      <c r="B449" s="86"/>
      <c r="C449" s="87"/>
      <c r="D449" s="87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</row>
    <row r="450" spans="1:45" ht="21" customHeight="1">
      <c r="A450" s="70"/>
      <c r="B450" s="86"/>
      <c r="C450" s="87"/>
      <c r="D450" s="87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</row>
    <row r="451" spans="1:45" ht="21" customHeight="1">
      <c r="A451" s="70"/>
      <c r="B451" s="86"/>
      <c r="C451" s="87"/>
      <c r="D451" s="87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</row>
    <row r="452" spans="1:45" ht="21" customHeight="1">
      <c r="A452" s="70"/>
      <c r="B452" s="86"/>
      <c r="C452" s="87"/>
      <c r="D452" s="87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</row>
    <row r="453" spans="1:45" ht="21" customHeight="1">
      <c r="A453" s="70"/>
      <c r="B453" s="86"/>
      <c r="C453" s="87"/>
      <c r="D453" s="87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</row>
    <row r="454" spans="1:45" ht="21" customHeight="1">
      <c r="A454" s="70"/>
      <c r="B454" s="86"/>
      <c r="C454" s="87"/>
      <c r="D454" s="87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</row>
    <row r="455" spans="1:45" ht="21" customHeight="1">
      <c r="A455" s="70"/>
      <c r="B455" s="86"/>
      <c r="C455" s="87"/>
      <c r="D455" s="87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</row>
    <row r="456" spans="1:45" ht="21" customHeight="1">
      <c r="A456" s="70"/>
      <c r="B456" s="86"/>
      <c r="C456" s="87"/>
      <c r="D456" s="87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</row>
    <row r="457" spans="1:45" ht="21" customHeight="1">
      <c r="A457" s="70"/>
      <c r="B457" s="86"/>
      <c r="C457" s="87"/>
      <c r="D457" s="87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</row>
    <row r="458" spans="1:45" ht="21" customHeight="1">
      <c r="A458" s="70"/>
      <c r="B458" s="86"/>
      <c r="C458" s="87"/>
      <c r="D458" s="87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</row>
    <row r="459" spans="1:45" ht="21" customHeight="1">
      <c r="A459" s="70"/>
      <c r="B459" s="86"/>
      <c r="C459" s="87"/>
      <c r="D459" s="87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</row>
    <row r="460" spans="1:45" ht="21" customHeight="1">
      <c r="A460" s="70"/>
      <c r="B460" s="86"/>
      <c r="C460" s="87"/>
      <c r="D460" s="87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</row>
    <row r="461" spans="1:45" ht="21" customHeight="1">
      <c r="A461" s="70"/>
      <c r="B461" s="86"/>
      <c r="C461" s="87"/>
      <c r="D461" s="87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</row>
    <row r="462" spans="1:45" ht="21" customHeight="1">
      <c r="A462" s="70"/>
      <c r="B462" s="86"/>
      <c r="C462" s="87"/>
      <c r="D462" s="87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</row>
    <row r="463" spans="1:45" ht="21" customHeight="1">
      <c r="A463" s="70"/>
      <c r="B463" s="86"/>
      <c r="C463" s="87"/>
      <c r="D463" s="87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</row>
    <row r="464" spans="1:45" ht="21" customHeight="1">
      <c r="A464" s="70"/>
      <c r="B464" s="86"/>
      <c r="C464" s="87"/>
      <c r="D464" s="87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</row>
    <row r="465" spans="1:45" ht="21" customHeight="1">
      <c r="A465" s="70"/>
      <c r="B465" s="86"/>
      <c r="C465" s="87"/>
      <c r="D465" s="87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</row>
    <row r="466" spans="1:45" ht="21" customHeight="1">
      <c r="A466" s="70"/>
      <c r="B466" s="86"/>
      <c r="C466" s="87"/>
      <c r="D466" s="87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</row>
    <row r="467" spans="1:45" ht="21" customHeight="1">
      <c r="A467" s="70"/>
      <c r="B467" s="86"/>
      <c r="C467" s="87"/>
      <c r="D467" s="87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</row>
    <row r="468" spans="1:45" ht="21" customHeight="1">
      <c r="A468" s="70"/>
      <c r="B468" s="86"/>
      <c r="C468" s="87"/>
      <c r="D468" s="87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</row>
    <row r="469" spans="1:45" ht="21" customHeight="1">
      <c r="A469" s="70"/>
      <c r="B469" s="86"/>
      <c r="C469" s="87"/>
      <c r="D469" s="87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</row>
    <row r="470" spans="1:45" ht="21" customHeight="1">
      <c r="A470" s="70"/>
      <c r="B470" s="86"/>
      <c r="C470" s="87"/>
      <c r="D470" s="87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</row>
    <row r="471" spans="1:45" ht="21" customHeight="1">
      <c r="A471" s="70"/>
      <c r="B471" s="86"/>
      <c r="C471" s="87"/>
      <c r="D471" s="87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</row>
    <row r="472" spans="1:45" ht="21" customHeight="1">
      <c r="A472" s="70"/>
      <c r="B472" s="86"/>
      <c r="C472" s="87"/>
      <c r="D472" s="87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</row>
    <row r="473" spans="1:45" ht="21" customHeight="1">
      <c r="A473" s="70"/>
      <c r="B473" s="86"/>
      <c r="C473" s="87"/>
      <c r="D473" s="87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</row>
    <row r="474" spans="1:45" ht="21" customHeight="1">
      <c r="A474" s="70"/>
      <c r="B474" s="86"/>
      <c r="C474" s="87"/>
      <c r="D474" s="87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</row>
    <row r="475" spans="1:45" ht="21" customHeight="1">
      <c r="A475" s="70"/>
      <c r="B475" s="86"/>
      <c r="C475" s="87"/>
      <c r="D475" s="87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</row>
    <row r="476" spans="1:45" ht="21" customHeight="1">
      <c r="A476" s="70"/>
      <c r="B476" s="86"/>
      <c r="C476" s="87"/>
      <c r="D476" s="87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</row>
    <row r="477" spans="1:45" ht="21" customHeight="1">
      <c r="A477" s="70"/>
      <c r="B477" s="86"/>
      <c r="C477" s="87"/>
      <c r="D477" s="87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</row>
    <row r="478" spans="1:45" ht="21" customHeight="1">
      <c r="A478" s="70"/>
      <c r="B478" s="86"/>
      <c r="C478" s="87"/>
      <c r="D478" s="87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</row>
    <row r="479" spans="1:45" ht="21" customHeight="1">
      <c r="A479" s="70"/>
      <c r="B479" s="86"/>
      <c r="C479" s="87"/>
      <c r="D479" s="87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</row>
    <row r="480" spans="1:45" ht="21" customHeight="1">
      <c r="A480" s="70"/>
      <c r="B480" s="86"/>
      <c r="C480" s="87"/>
      <c r="D480" s="87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</row>
    <row r="481" spans="1:45" ht="21" customHeight="1">
      <c r="A481" s="70"/>
      <c r="B481" s="86"/>
      <c r="C481" s="87"/>
      <c r="D481" s="87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</row>
    <row r="482" spans="1:45" ht="21" customHeight="1">
      <c r="A482" s="70"/>
      <c r="B482" s="86"/>
      <c r="C482" s="87"/>
      <c r="D482" s="87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</row>
    <row r="483" spans="1:45" ht="21" customHeight="1">
      <c r="A483" s="70"/>
      <c r="B483" s="86"/>
      <c r="C483" s="87"/>
      <c r="D483" s="87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</row>
    <row r="484" spans="1:45" ht="21" customHeight="1">
      <c r="A484" s="70"/>
      <c r="B484" s="86"/>
      <c r="C484" s="87"/>
      <c r="D484" s="87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</row>
    <row r="485" spans="1:45" ht="21" customHeight="1">
      <c r="A485" s="70"/>
      <c r="B485" s="86"/>
      <c r="C485" s="87"/>
      <c r="D485" s="87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</row>
    <row r="486" spans="1:45" ht="21" customHeight="1">
      <c r="A486" s="70"/>
      <c r="B486" s="86"/>
      <c r="C486" s="87"/>
      <c r="D486" s="87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</row>
    <row r="487" spans="1:45" ht="21" customHeight="1">
      <c r="A487" s="70"/>
      <c r="B487" s="86"/>
      <c r="C487" s="87"/>
      <c r="D487" s="87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</row>
    <row r="488" spans="1:45" ht="21" customHeight="1">
      <c r="A488" s="70"/>
      <c r="B488" s="86"/>
      <c r="C488" s="87"/>
      <c r="D488" s="87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</row>
    <row r="489" spans="1:45" ht="21" customHeight="1">
      <c r="A489" s="70"/>
      <c r="B489" s="86"/>
      <c r="C489" s="87"/>
      <c r="D489" s="87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</row>
    <row r="490" spans="1:45" ht="21" customHeight="1">
      <c r="A490" s="70"/>
      <c r="B490" s="86"/>
      <c r="C490" s="87"/>
      <c r="D490" s="87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</row>
    <row r="491" spans="1:45" ht="21" customHeight="1">
      <c r="A491" s="70"/>
      <c r="B491" s="86"/>
      <c r="C491" s="87"/>
      <c r="D491" s="87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</row>
    <row r="492" spans="1:45" ht="21" customHeight="1">
      <c r="A492" s="70"/>
      <c r="B492" s="86"/>
      <c r="C492" s="87"/>
      <c r="D492" s="87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</row>
    <row r="493" spans="1:45" ht="21" customHeight="1">
      <c r="A493" s="70"/>
      <c r="B493" s="86"/>
      <c r="C493" s="87"/>
      <c r="D493" s="87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</row>
    <row r="494" spans="1:45" ht="21" customHeight="1">
      <c r="A494" s="70"/>
      <c r="B494" s="86"/>
      <c r="C494" s="87"/>
      <c r="D494" s="87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</row>
    <row r="495" spans="1:45" ht="21" customHeight="1">
      <c r="A495" s="70"/>
      <c r="B495" s="86"/>
      <c r="C495" s="87"/>
      <c r="D495" s="87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</row>
    <row r="496" spans="1:45" ht="21" customHeight="1">
      <c r="A496" s="70"/>
      <c r="B496" s="86"/>
      <c r="C496" s="87"/>
      <c r="D496" s="87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</row>
    <row r="497" spans="1:45" ht="21" customHeight="1">
      <c r="A497" s="70"/>
      <c r="B497" s="86"/>
      <c r="C497" s="87"/>
      <c r="D497" s="87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</row>
    <row r="498" spans="1:45" ht="21" customHeight="1">
      <c r="A498" s="70"/>
      <c r="B498" s="86"/>
      <c r="C498" s="87"/>
      <c r="D498" s="87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</row>
    <row r="499" spans="1:45" ht="21" customHeight="1">
      <c r="A499" s="70"/>
      <c r="B499" s="86"/>
      <c r="C499" s="87"/>
      <c r="D499" s="87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</row>
    <row r="500" spans="1:45" ht="21" customHeight="1">
      <c r="A500" s="70"/>
      <c r="B500" s="86"/>
      <c r="C500" s="87"/>
      <c r="D500" s="87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</row>
  </sheetData>
  <sheetProtection password="B82A" sheet="1" objects="1" scenarios="1"/>
  <mergeCells count="26">
    <mergeCell ref="F6:F7"/>
    <mergeCell ref="E11:F11"/>
    <mergeCell ref="B10:E10"/>
    <mergeCell ref="F20:I21"/>
    <mergeCell ref="F14:G14"/>
    <mergeCell ref="G18:H18"/>
    <mergeCell ref="A20:E20"/>
    <mergeCell ref="A1:I1"/>
    <mergeCell ref="F2:G2"/>
    <mergeCell ref="G11:H11"/>
    <mergeCell ref="G16:H16"/>
    <mergeCell ref="H2:I2"/>
    <mergeCell ref="G4:I4"/>
    <mergeCell ref="A12:A15"/>
    <mergeCell ref="C12:E12"/>
    <mergeCell ref="C7:D7"/>
    <mergeCell ref="C11:D11"/>
    <mergeCell ref="D22:G22"/>
    <mergeCell ref="F13:I13"/>
    <mergeCell ref="F15:I15"/>
    <mergeCell ref="A16:A17"/>
    <mergeCell ref="B16:B17"/>
    <mergeCell ref="C16:C17"/>
    <mergeCell ref="D16:D17"/>
    <mergeCell ref="G17:H17"/>
    <mergeCell ref="E17:F17"/>
  </mergeCells>
  <hyperlinks>
    <hyperlink ref="F20:I21" r:id="rId1" display="ENMM MARSEILLE PEMLB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#####</dc:creator>
  <cp:keywords/>
  <dc:description/>
  <cp:lastModifiedBy>####</cp:lastModifiedBy>
  <cp:lastPrinted>2004-08-27T22:07:14Z</cp:lastPrinted>
  <dcterms:created xsi:type="dcterms:W3CDTF">2003-12-10T20:13:21Z</dcterms:created>
  <dcterms:modified xsi:type="dcterms:W3CDTF">2004-08-29T19:41:44Z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